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/>
  <mc:AlternateContent xmlns:mc="http://schemas.openxmlformats.org/markup-compatibility/2006">
    <mc:Choice Requires="x15">
      <x15ac:absPath xmlns:x15ac="http://schemas.microsoft.com/office/spreadsheetml/2010/11/ac" url="C:\Users\gjayawar\Desktop\Data Archive for NIJ\Filter paper_sampled_KSP fentanyl data\"/>
    </mc:Choice>
  </mc:AlternateContent>
  <xr:revisionPtr revIDLastSave="0" documentId="13_ncr:1_{531A8122-5423-4B5C-B904-24EF825277F4}" xr6:coauthVersionLast="36" xr6:coauthVersionMax="47" xr10:uidLastSave="{00000000-0000-0000-0000-000000000000}"/>
  <bookViews>
    <workbookView xWindow="0" yWindow="0" windowWidth="19008" windowHeight="9060" firstSheet="1" activeTab="8" xr2:uid="{20393F18-ED2B-4406-88F3-C872EF81628E}"/>
  </bookViews>
  <sheets>
    <sheet name="NPPA FIU" sheetId="4" r:id="rId1"/>
    <sheet name="Original KSP infor" sheetId="7" r:id="rId2"/>
    <sheet name="NPPA ksp" sheetId="1" r:id="rId3"/>
    <sheet name="mass on filter papaer NPPA" sheetId="5" r:id="rId4"/>
    <sheet name="cal curve" sheetId="3" r:id="rId5"/>
    <sheet name="MB" sheetId="6" r:id="rId6"/>
    <sheet name="Acetic acid " sheetId="8" r:id="rId7"/>
    <sheet name="Method optimization 2" sheetId="2" r:id="rId8"/>
    <sheet name="Method optimization 1" sheetId="9" r:id="rId9"/>
    <sheet name="Method 1.3" sheetId="11" r:id="rId10"/>
    <sheet name="Method 1.2" sheetId="10" r:id="rId11"/>
    <sheet name="Method 1.4" sheetId="12" r:id="rId12"/>
  </sheets>
  <externalReferences>
    <externalReference r:id="rId1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  <c r="H18" i="12" s="1"/>
  <c r="F18" i="12"/>
  <c r="M6" i="12" s="1"/>
  <c r="H11" i="12"/>
  <c r="G11" i="12"/>
  <c r="F11" i="12"/>
  <c r="N5" i="12"/>
  <c r="M5" i="12"/>
  <c r="N4" i="12"/>
  <c r="M4" i="12"/>
  <c r="H4" i="12"/>
  <c r="G4" i="12"/>
  <c r="F4" i="12"/>
  <c r="H24" i="11"/>
  <c r="O3" i="11" s="1"/>
  <c r="G24" i="11"/>
  <c r="H18" i="11"/>
  <c r="I18" i="11" s="1"/>
  <c r="G18" i="11"/>
  <c r="H11" i="11"/>
  <c r="G11" i="11"/>
  <c r="I11" i="11" s="1"/>
  <c r="N6" i="11"/>
  <c r="O5" i="11"/>
  <c r="N5" i="11"/>
  <c r="H4" i="11"/>
  <c r="O4" i="11" s="1"/>
  <c r="G4" i="11"/>
  <c r="N4" i="11" s="1"/>
  <c r="N3" i="11"/>
  <c r="H36" i="10"/>
  <c r="N26" i="10" s="1"/>
  <c r="G36" i="10"/>
  <c r="H30" i="10"/>
  <c r="I30" i="10" s="1"/>
  <c r="G30" i="10"/>
  <c r="M26" i="10"/>
  <c r="N25" i="10"/>
  <c r="M25" i="10"/>
  <c r="H25" i="10"/>
  <c r="G25" i="10"/>
  <c r="I25" i="10" s="1"/>
  <c r="N24" i="10"/>
  <c r="M24" i="10"/>
  <c r="H17" i="10"/>
  <c r="N8" i="10" s="1"/>
  <c r="G17" i="10"/>
  <c r="M8" i="10" s="1"/>
  <c r="I11" i="10"/>
  <c r="H11" i="10"/>
  <c r="G11" i="10"/>
  <c r="N7" i="10"/>
  <c r="M7" i="10"/>
  <c r="N6" i="10"/>
  <c r="M6" i="10"/>
  <c r="H6" i="10"/>
  <c r="I6" i="10" s="1"/>
  <c r="G6" i="10"/>
  <c r="G19" i="9"/>
  <c r="N5" i="9" s="1"/>
  <c r="F19" i="9"/>
  <c r="H19" i="9" s="1"/>
  <c r="G11" i="9"/>
  <c r="H11" i="9" s="1"/>
  <c r="F11" i="9"/>
  <c r="M4" i="9"/>
  <c r="G4" i="9"/>
  <c r="N3" i="9" s="1"/>
  <c r="F4" i="9"/>
  <c r="M3" i="9" s="1"/>
  <c r="N6" i="12" l="1"/>
  <c r="O6" i="11"/>
  <c r="I24" i="11"/>
  <c r="I4" i="11"/>
  <c r="I17" i="10"/>
  <c r="I36" i="10"/>
  <c r="M5" i="9"/>
  <c r="H4" i="9"/>
  <c r="N4" i="9"/>
  <c r="L3" i="8" l="1"/>
  <c r="K3" i="8"/>
  <c r="G50" i="4" l="1"/>
  <c r="G49" i="4"/>
  <c r="F50" i="4"/>
  <c r="F49" i="4"/>
  <c r="M43" i="4"/>
  <c r="L43" i="4"/>
  <c r="M42" i="4"/>
  <c r="L42" i="4"/>
  <c r="K43" i="4"/>
  <c r="K42" i="4"/>
  <c r="I43" i="4"/>
  <c r="I42" i="4"/>
  <c r="G43" i="4"/>
  <c r="G42" i="4"/>
  <c r="L13" i="8"/>
  <c r="K13" i="8"/>
  <c r="L12" i="8"/>
  <c r="K12" i="8"/>
  <c r="L11" i="8"/>
  <c r="K11" i="8"/>
  <c r="L10" i="8"/>
  <c r="K10" i="8"/>
  <c r="L9" i="8"/>
  <c r="K9" i="8"/>
  <c r="L8" i="8"/>
  <c r="K8" i="8"/>
  <c r="L7" i="8"/>
  <c r="K7" i="8"/>
  <c r="L6" i="8"/>
  <c r="K6" i="8"/>
  <c r="L5" i="8"/>
  <c r="K5" i="8"/>
  <c r="L4" i="8"/>
  <c r="K4" i="8"/>
  <c r="N14" i="5"/>
  <c r="M14" i="5"/>
  <c r="I14" i="5"/>
  <c r="G14" i="5"/>
  <c r="E14" i="5"/>
  <c r="K11" i="6"/>
  <c r="J11" i="6"/>
  <c r="K13" i="6"/>
  <c r="J13" i="6"/>
  <c r="K12" i="6"/>
  <c r="J12" i="6"/>
  <c r="K10" i="6"/>
  <c r="J10" i="6"/>
  <c r="K9" i="6"/>
  <c r="J9" i="6"/>
  <c r="K8" i="6"/>
  <c r="J8" i="6"/>
  <c r="K7" i="6"/>
  <c r="J7" i="6"/>
  <c r="K6" i="6"/>
  <c r="J6" i="6"/>
  <c r="K5" i="6"/>
  <c r="J5" i="6"/>
  <c r="K4" i="6"/>
  <c r="J4" i="6"/>
  <c r="N13" i="5"/>
  <c r="N12" i="5"/>
  <c r="N11" i="5"/>
  <c r="N10" i="5"/>
  <c r="N9" i="5"/>
  <c r="N8" i="5"/>
  <c r="N7" i="5"/>
  <c r="N6" i="5"/>
  <c r="N5" i="5"/>
  <c r="N4" i="5"/>
  <c r="M13" i="5"/>
  <c r="M12" i="5"/>
  <c r="M11" i="5"/>
  <c r="M10" i="5"/>
  <c r="M9" i="5"/>
  <c r="M8" i="5"/>
  <c r="M7" i="5"/>
  <c r="M6" i="5"/>
  <c r="L13" i="5"/>
  <c r="L12" i="5"/>
  <c r="L11" i="5"/>
  <c r="L10" i="5"/>
  <c r="L9" i="5"/>
  <c r="L8" i="5"/>
  <c r="L7" i="5"/>
  <c r="L6" i="5"/>
  <c r="L5" i="5"/>
  <c r="L4" i="5"/>
  <c r="M5" i="5"/>
  <c r="M4" i="5"/>
  <c r="K6" i="5"/>
  <c r="K8" i="5"/>
  <c r="K11" i="5"/>
  <c r="K12" i="5"/>
  <c r="K13" i="5"/>
  <c r="K4" i="5"/>
  <c r="I5" i="5"/>
  <c r="I6" i="5"/>
  <c r="I7" i="5"/>
  <c r="I8" i="5"/>
  <c r="I9" i="5"/>
  <c r="I10" i="5"/>
  <c r="I11" i="5"/>
  <c r="I12" i="5"/>
  <c r="I13" i="5"/>
  <c r="I4" i="5"/>
  <c r="G5" i="5"/>
  <c r="G6" i="5"/>
  <c r="G7" i="5"/>
  <c r="G8" i="5"/>
  <c r="G9" i="5"/>
  <c r="G10" i="5"/>
  <c r="G11" i="5"/>
  <c r="G12" i="5"/>
  <c r="G13" i="5"/>
  <c r="G4" i="5"/>
  <c r="E5" i="5"/>
  <c r="E6" i="5"/>
  <c r="E7" i="5"/>
  <c r="E8" i="5"/>
  <c r="E9" i="5"/>
  <c r="E10" i="5"/>
  <c r="E11" i="5"/>
  <c r="E12" i="5"/>
  <c r="E13" i="5"/>
  <c r="E4" i="5"/>
  <c r="J6" i="3"/>
  <c r="J7" i="3"/>
  <c r="J8" i="3"/>
  <c r="J9" i="3"/>
  <c r="I9" i="3"/>
  <c r="H9" i="3"/>
  <c r="I8" i="3"/>
  <c r="H8" i="3"/>
  <c r="I7" i="3"/>
  <c r="H7" i="3"/>
  <c r="I6" i="3"/>
  <c r="H6" i="3"/>
  <c r="J5" i="3"/>
  <c r="I5" i="3"/>
  <c r="J4" i="3"/>
  <c r="H5" i="3"/>
  <c r="I4" i="3"/>
  <c r="H4" i="3"/>
  <c r="Q28" i="1"/>
  <c r="P28" i="1"/>
  <c r="O28" i="1"/>
  <c r="N28" i="1"/>
  <c r="Q27" i="1"/>
  <c r="P27" i="1"/>
  <c r="O27" i="1"/>
  <c r="N27" i="1"/>
  <c r="Q26" i="1"/>
  <c r="P26" i="1"/>
  <c r="O26" i="1"/>
  <c r="N26" i="1"/>
  <c r="P25" i="1"/>
  <c r="O25" i="1"/>
  <c r="N25" i="1"/>
  <c r="P24" i="1"/>
  <c r="O24" i="1"/>
  <c r="N24" i="1"/>
  <c r="Q23" i="1"/>
  <c r="P23" i="1"/>
  <c r="O23" i="1"/>
  <c r="N23" i="1"/>
  <c r="P22" i="1"/>
  <c r="O22" i="1"/>
  <c r="N22" i="1"/>
  <c r="Q21" i="1"/>
  <c r="P21" i="1"/>
  <c r="O21" i="1"/>
  <c r="N21" i="1"/>
  <c r="P20" i="1"/>
  <c r="O20" i="1"/>
  <c r="N20" i="1"/>
  <c r="Q19" i="1"/>
  <c r="P19" i="1"/>
  <c r="O19" i="1"/>
  <c r="N19" i="1"/>
</calcChain>
</file>

<file path=xl/sharedStrings.xml><?xml version="1.0" encoding="utf-8"?>
<sst xmlns="http://schemas.openxmlformats.org/spreadsheetml/2006/main" count="678" uniqueCount="117">
  <si>
    <t xml:space="preserve">weight </t>
  </si>
  <si>
    <t>KSP1</t>
  </si>
  <si>
    <t>file no</t>
  </si>
  <si>
    <t>start time</t>
  </si>
  <si>
    <t>end time</t>
  </si>
  <si>
    <t>average</t>
  </si>
  <si>
    <t>std</t>
  </si>
  <si>
    <t>rsd</t>
  </si>
  <si>
    <t>125.85g</t>
  </si>
  <si>
    <t>sample name</t>
  </si>
  <si>
    <t>KSP2</t>
  </si>
  <si>
    <t>KSP3</t>
  </si>
  <si>
    <t>KSP4</t>
  </si>
  <si>
    <t>1.4561g</t>
  </si>
  <si>
    <t>KSP5</t>
  </si>
  <si>
    <t>KSP6</t>
  </si>
  <si>
    <t>KSP7</t>
  </si>
  <si>
    <t>KSP8</t>
  </si>
  <si>
    <t>KSP9</t>
  </si>
  <si>
    <t>KSP10</t>
  </si>
  <si>
    <t>1.9000g</t>
  </si>
  <si>
    <t>41.4233g</t>
  </si>
  <si>
    <t>4.9657g</t>
  </si>
  <si>
    <t>3.1654g</t>
  </si>
  <si>
    <t>15.9314g</t>
  </si>
  <si>
    <t>3.6575g</t>
  </si>
  <si>
    <t>3.3836g</t>
  </si>
  <si>
    <t>105.7032 g</t>
  </si>
  <si>
    <t>Sample</t>
  </si>
  <si>
    <t>1st (1/4)</t>
  </si>
  <si>
    <t>2nd(1/4)</t>
  </si>
  <si>
    <t>3rd (1/4))</t>
  </si>
  <si>
    <t>4th (1/4)</t>
  </si>
  <si>
    <t>GC ramp</t>
  </si>
  <si>
    <t>average peak area abundance of 93 m/z</t>
  </si>
  <si>
    <t>optimized</t>
  </si>
  <si>
    <t>purge flow</t>
  </si>
  <si>
    <t>3mL</t>
  </si>
  <si>
    <t>TDU ramp</t>
  </si>
  <si>
    <t>75 C/min</t>
  </si>
  <si>
    <t>Transfer temp</t>
  </si>
  <si>
    <t>250C</t>
  </si>
  <si>
    <t>CIS ramp</t>
  </si>
  <si>
    <t>10 C/min</t>
  </si>
  <si>
    <t>Purge flow</t>
  </si>
  <si>
    <t>peak area</t>
  </si>
  <si>
    <t>30 C/min</t>
  </si>
  <si>
    <t>Transfer temperature</t>
  </si>
  <si>
    <t>3 mL/min</t>
  </si>
  <si>
    <t>250 C</t>
  </si>
  <si>
    <t>peak are</t>
  </si>
  <si>
    <t>25 C/min</t>
  </si>
  <si>
    <t>5ppm</t>
  </si>
  <si>
    <t>10ppm</t>
  </si>
  <si>
    <t>20ppm</t>
  </si>
  <si>
    <t>30ppm</t>
  </si>
  <si>
    <t>40ppm</t>
  </si>
  <si>
    <t>concentration</t>
  </si>
  <si>
    <t>average peak area abundance</t>
  </si>
  <si>
    <t>Mass of NPPA on filter paper</t>
  </si>
  <si>
    <t>Mass of tablets</t>
  </si>
  <si>
    <t>average abundance on filter paper</t>
  </si>
  <si>
    <t>peak area abundance of 93 m/z</t>
  </si>
  <si>
    <t>NPPA 5mg (48 hours sampling)</t>
  </si>
  <si>
    <t>Fentanyl 100mg (1 week sampling)</t>
  </si>
  <si>
    <t>mass 1</t>
  </si>
  <si>
    <t>mass2</t>
  </si>
  <si>
    <t>mass 3</t>
  </si>
  <si>
    <t>mass4</t>
  </si>
  <si>
    <t>average mass</t>
  </si>
  <si>
    <t>std mass</t>
  </si>
  <si>
    <t>average mass
in 1/4 (ng)</t>
  </si>
  <si>
    <t>Sample name</t>
  </si>
  <si>
    <t>Weight of the tablets</t>
  </si>
  <si>
    <t>100 mg 
Fentanyl</t>
  </si>
  <si>
    <t>Average mass
in 1/4 (ng)</t>
  </si>
  <si>
    <t>100mg F</t>
  </si>
  <si>
    <t>Fentanyl 100mg 1 week sampling</t>
  </si>
  <si>
    <t xml:space="preserve">93 m/z </t>
  </si>
  <si>
    <t>NPPA 5mg 48 hours sampling</t>
  </si>
  <si>
    <t>1st</t>
  </si>
  <si>
    <t>mass1</t>
  </si>
  <si>
    <t>2nd</t>
  </si>
  <si>
    <t>3rd</t>
  </si>
  <si>
    <t>mass3</t>
  </si>
  <si>
    <t>NPPA 5mg 
(48 hours sampling)</t>
  </si>
  <si>
    <t>Fentanyl 100mg 
(1 week sampling)</t>
  </si>
  <si>
    <t xml:space="preserve">blank filter </t>
  </si>
  <si>
    <t>blank</t>
  </si>
  <si>
    <t>Blank</t>
  </si>
  <si>
    <t>1pmm</t>
  </si>
  <si>
    <t>file no.</t>
  </si>
  <si>
    <t>rsd%</t>
  </si>
  <si>
    <t>5 mL/min</t>
  </si>
  <si>
    <t>8 mL/min</t>
  </si>
  <si>
    <t>t-Test: Two-Sample Assuming Equal Variances</t>
  </si>
  <si>
    <t>t-Test: Two-Sample Assuming Unequal Variances</t>
  </si>
  <si>
    <t>Variable 1</t>
  </si>
  <si>
    <t>Variable 2</t>
  </si>
  <si>
    <t>Mean</t>
  </si>
  <si>
    <t>Variance</t>
  </si>
  <si>
    <t>Observations</t>
  </si>
  <si>
    <t>Pooled Variance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</si>
  <si>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</si>
  <si>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</si>
  <si>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</si>
  <si>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</si>
  <si>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</si>
  <si>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</si>
  <si>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</si>
  <si>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 xml:space="preserve">TDU ramp </t>
  </si>
  <si>
    <t>50 C/min</t>
  </si>
  <si>
    <t>100 C/min</t>
  </si>
  <si>
    <t>between 25 and 50</t>
  </si>
  <si>
    <t>5 C/min</t>
  </si>
  <si>
    <t>12 C/min</t>
  </si>
  <si>
    <t xml:space="preserve">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</si>
</sst>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2" fillId="0" borderId="1" xfId="0" applyFont="1" applyBorder="1"/>
    <xf numFmtId="0" fontId="1" fillId="2" borderId="1" xfId="0" applyFont="1" applyFill="1" applyBorder="1"/>
    <xf numFmtId="0" fontId="1" fillId="0" borderId="1" xfId="0" applyFont="1" applyBorder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3" fontId="0" fillId="0" borderId="0" xfId="0" applyNumberFormat="1"/>
    <xf numFmtId="0" fontId="0" fillId="0" borderId="1" xfId="0" applyFill="1" applyBorder="1"/>
    <xf numFmtId="0" fontId="3" fillId="0" borderId="1" xfId="0" applyFont="1" applyBorder="1"/>
    <xf numFmtId="0" fontId="0" fillId="6" borderId="1" xfId="0" applyFill="1" applyBorder="1"/>
    <xf numFmtId="0" fontId="4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6" borderId="0" xfId="0" applyFill="1" applyBorder="1" applyAlignment="1"/>
    <xf numFmtId="0" fontId="0" fillId="0" borderId="3" xfId="0" applyFill="1" applyBorder="1" applyAlignment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5" xfId="0" applyBorder="1"/>
    <xf numFmtId="0" fontId="0" fillId="0" borderId="8" xfId="0" applyBorder="1"/>
    <xf numFmtId="0" fontId="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10" xfId="0" applyBorder="1"/>
    <xf numFmtId="0" fontId="0" fillId="0" borderId="11" xfId="0" applyBorder="1"/>
    <xf numFmtId="0" fontId="0" fillId="0" borderId="4" xfId="0" applyBorder="1"/>
    <xf numFmtId="0" fontId="0" fillId="0" borderId="0" xfId="0" applyBorder="1"/>
    <xf numFmtId="0" fontId="0" fillId="3" borderId="0" xfId="0" applyFill="1" applyBorder="1"/>
    <xf numFmtId="0" fontId="0" fillId="3" borderId="5" xfId="0" applyFill="1" applyBorder="1"/>
    <xf numFmtId="0" fontId="0" fillId="0" borderId="6" xfId="0" applyBorder="1"/>
    <xf numFmtId="0" fontId="0" fillId="3" borderId="7" xfId="0" applyFill="1" applyBorder="1"/>
    <xf numFmtId="0" fontId="0" fillId="0" borderId="7" xfId="0" applyBorder="1"/>
    <xf numFmtId="0" fontId="0" fillId="5" borderId="7" xfId="0" applyFill="1" applyBorder="1"/>
    <xf numFmtId="0" fontId="0" fillId="5" borderId="8" xfId="0" applyFill="1" applyBorder="1"/>
    <xf numFmtId="0" fontId="0" fillId="0" borderId="9" xfId="0" applyBorder="1"/>
    <xf numFmtId="0" fontId="0" fillId="3" borderId="10" xfId="0" applyFill="1" applyBorder="1"/>
    <xf numFmtId="0" fontId="0" fillId="3" borderId="10" xfId="0" applyFill="1" applyBorder="1" applyAlignment="1">
      <alignment wrapText="1"/>
    </xf>
    <xf numFmtId="0" fontId="0" fillId="3" borderId="11" xfId="0" applyFill="1" applyBorder="1"/>
    <xf numFmtId="0" fontId="0" fillId="0" borderId="4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99FF"/>
      <color rgb="FF6699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peak area of major ion (93 m/z)of</a:t>
            </a:r>
            <a:r>
              <a:rPr lang="en-US" baseline="0"/>
              <a:t> NPPA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'NPPA FIU'!$E$5:$E$6</c:f>
                <c:numCache>
                  <c:formatCode>General</c:formatCode>
                  <c:ptCount val="2"/>
                  <c:pt idx="0">
                    <c:v>15284937.1</c:v>
                  </c:pt>
                  <c:pt idx="1">
                    <c:v>252652.7885</c:v>
                  </c:pt>
                </c:numCache>
              </c:numRef>
            </c:plus>
            <c:minus>
              <c:numRef>
                <c:f>'NPPA FIU'!$E$5:$E$6</c:f>
                <c:numCache>
                  <c:formatCode>General</c:formatCode>
                  <c:ptCount val="2"/>
                  <c:pt idx="0">
                    <c:v>15284937.1</c:v>
                  </c:pt>
                  <c:pt idx="1">
                    <c:v>252652.7885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'NPPA FIU'!$B$5:$B$6</c:f>
              <c:strCache>
                <c:ptCount val="2"/>
                <c:pt idx="0">
                  <c:v>NPPA 5mg (48 hours sampling)</c:v>
                </c:pt>
                <c:pt idx="1">
                  <c:v>Fentanyl 100mg (1 week sampling)</c:v>
                </c:pt>
              </c:strCache>
            </c:strRef>
          </c:cat>
          <c:val>
            <c:numRef>
              <c:f>'NPPA FIU'!$C$5:$C$6</c:f>
              <c:numCache>
                <c:formatCode>General</c:formatCode>
                <c:ptCount val="2"/>
                <c:pt idx="0">
                  <c:v>38811218.670000002</c:v>
                </c:pt>
                <c:pt idx="1">
                  <c:v>499260.5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6D-4B1E-B18F-ADA0A743A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371248"/>
        <c:axId val="584379888"/>
      </c:barChart>
      <c:catAx>
        <c:axId val="58437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79888"/>
        <c:crosses val="autoZero"/>
        <c:auto val="1"/>
        <c:lblAlgn val="ctr"/>
        <c:lblOffset val="100"/>
        <c:noMultiLvlLbl val="0"/>
      </c:catAx>
      <c:valAx>
        <c:axId val="58437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Peak area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437284193642461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71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Average peak area of major ion (93 m/z)of NPPA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'NPPA FIU'!$E$6</c:f>
                <c:numCache>
                  <c:formatCode>General</c:formatCode>
                  <c:ptCount val="1"/>
                  <c:pt idx="0">
                    <c:v>252652.7885</c:v>
                  </c:pt>
                </c:numCache>
              </c:numRef>
            </c:plus>
            <c:minus>
              <c:numRef>
                <c:f>'NPPA FIU'!$E$6</c:f>
                <c:numCache>
                  <c:formatCode>General</c:formatCode>
                  <c:ptCount val="1"/>
                  <c:pt idx="0">
                    <c:v>252652.7885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'NPPA FIU'!$B$6</c:f>
              <c:strCache>
                <c:ptCount val="1"/>
                <c:pt idx="0">
                  <c:v>Fentanyl 100mg (1 week sampling)</c:v>
                </c:pt>
              </c:strCache>
            </c:strRef>
          </c:cat>
          <c:val>
            <c:numRef>
              <c:f>'NPPA FIU'!$C$6</c:f>
              <c:numCache>
                <c:formatCode>General</c:formatCode>
                <c:ptCount val="1"/>
                <c:pt idx="0">
                  <c:v>499260.5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EB-439F-8239-7750CB29E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1296240"/>
        <c:axId val="491296720"/>
      </c:barChart>
      <c:catAx>
        <c:axId val="49129624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296720"/>
        <c:crosses val="autoZero"/>
        <c:auto val="1"/>
        <c:lblAlgn val="ctr"/>
        <c:lblOffset val="100"/>
        <c:noMultiLvlLbl val="0"/>
      </c:catAx>
      <c:valAx>
        <c:axId val="49129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Peak area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430513269174686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296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Purge flowrate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[1]Sheet1!$L$23</c:f>
              <c:strCache>
                <c:ptCount val="1"/>
                <c:pt idx="0">
                  <c:v>Purge flow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[1]Sheet1!$L$24:$L$26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8</c:v>
                </c:pt>
              </c:numCache>
            </c:numRef>
          </c:cat>
          <c:val>
            <c:numRef>
              <c:f>[1]Sheet1!$L$24:$L$26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A4-46FF-9A9D-F63E6E8050D0}"/>
            </c:ext>
          </c:extLst>
        </c:ser>
        <c:ser>
          <c:idx val="1"/>
          <c:order val="1"/>
          <c:tx>
            <c:strRef>
              <c:f>[1]Sheet1!$M$23</c:f>
              <c:strCache>
                <c:ptCount val="1"/>
                <c:pt idx="0">
                  <c:v>peak area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[1]Sheet1!$N$24:$N$26</c:f>
                <c:numCache>
                  <c:formatCode>General</c:formatCode>
                  <c:ptCount val="3"/>
                  <c:pt idx="0">
                    <c:v>2282838.8586539202</c:v>
                  </c:pt>
                  <c:pt idx="1">
                    <c:v>2388039.1816493114</c:v>
                  </c:pt>
                  <c:pt idx="2">
                    <c:v>2409116.3972878107</c:v>
                  </c:pt>
                </c:numCache>
              </c:numRef>
            </c:plus>
            <c:minus>
              <c:numRef>
                <c:f>[1]Sheet1!$N$24:$N$26</c:f>
                <c:numCache>
                  <c:formatCode>General</c:formatCode>
                  <c:ptCount val="3"/>
                  <c:pt idx="0">
                    <c:v>2282838.8586539202</c:v>
                  </c:pt>
                  <c:pt idx="1">
                    <c:v>2388039.1816493114</c:v>
                  </c:pt>
                  <c:pt idx="2">
                    <c:v>2409116.3972878107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[1]Sheet1!$L$24:$L$26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8</c:v>
                </c:pt>
              </c:numCache>
            </c:numRef>
          </c:cat>
          <c:val>
            <c:numRef>
              <c:f>[1]Sheet1!$M$24:$M$26</c:f>
              <c:numCache>
                <c:formatCode>General</c:formatCode>
                <c:ptCount val="3"/>
                <c:pt idx="0">
                  <c:v>31184009.666666668</c:v>
                </c:pt>
                <c:pt idx="1">
                  <c:v>19163656.333333332</c:v>
                </c:pt>
                <c:pt idx="2">
                  <c:v>17847939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A4-46FF-9A9D-F63E6E805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6701535"/>
        <c:axId val="923757343"/>
      </c:barChart>
      <c:catAx>
        <c:axId val="9967015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Purge flow rate /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3757343"/>
        <c:crosses val="autoZero"/>
        <c:auto val="1"/>
        <c:lblAlgn val="ctr"/>
        <c:lblOffset val="100"/>
        <c:noMultiLvlLbl val="0"/>
      </c:catAx>
      <c:valAx>
        <c:axId val="923757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Average peak area abundance of 93 m/z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7.449074074074074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67015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5</xdr:row>
      <xdr:rowOff>174169</xdr:rowOff>
    </xdr:from>
    <xdr:to>
      <xdr:col>4</xdr:col>
      <xdr:colOff>533400</xdr:colOff>
      <xdr:row>20</xdr:row>
      <xdr:rowOff>141512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8B69C2-EDF8-4650-2C4D-0C1924D66F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315685</xdr:colOff>
      <xdr:row>4</xdr:row>
      <xdr:rowOff>97970</xdr:rowOff>
    </xdr:from>
    <xdr:to>
      <xdr:col>16</xdr:col>
      <xdr:colOff>315685</xdr:colOff>
      <xdr:row>19</xdr:row>
      <xdr:rowOff>65313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C8E2A6F-FB4A-3321-BDB2-D100078E55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411480</xdr:colOff>
      <xdr:row>43</xdr:row>
      <xdr:rowOff>121920</xdr:rowOff>
    </xdr:from>
    <xdr:to>
      <xdr:col>23</xdr:col>
      <xdr:colOff>106680</xdr:colOff>
      <xdr:row>58</xdr:row>
      <xdr:rowOff>99060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2FF9E6-E1D6-4DDD-8D32-20C21B9602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jayawar/Documents/Research%20project/research/Gerstel/Final%20attempt/coated%20optimization%20of%20parameters%20august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Fentanyl KSP"/>
      <sheetName val="Heroine KSP"/>
    </sheetNames>
    <sheetDataSet>
      <sheetData sheetId="0">
        <row r="5">
          <cell r="L5" t="str">
            <v>GC ramp</v>
          </cell>
        </row>
        <row r="23">
          <cell r="L23" t="str">
            <v>Purge flow</v>
          </cell>
          <cell r="M23" t="str">
            <v>peak area</v>
          </cell>
        </row>
        <row r="24">
          <cell r="L24">
            <v>3</v>
          </cell>
          <cell r="M24">
            <v>31184009.666666668</v>
          </cell>
          <cell r="N24">
            <v>2282838.8586539202</v>
          </cell>
        </row>
        <row r="25">
          <cell r="L25">
            <v>5</v>
          </cell>
          <cell r="M25">
            <v>19163656.333333332</v>
          </cell>
          <cell r="N25">
            <v>2388039.1816493114</v>
          </cell>
        </row>
        <row r="26">
          <cell r="L26">
            <v>8</v>
          </cell>
          <cell r="M26">
            <v>17847939</v>
          </cell>
          <cell r="N26">
            <v>2409116.3972878107</v>
          </cell>
        </row>
      </sheetData>
      <sheetData sheetId="1">
        <row r="2">
          <cell r="L2" t="str">
            <v>Transfer temperature</v>
          </cell>
        </row>
      </sheetData>
      <sheetData sheetId="2">
        <row r="2">
          <cell r="M2" t="str">
            <v>TDU ramp</v>
          </cell>
        </row>
      </sheetData>
      <sheetData sheetId="3">
        <row r="3">
          <cell r="L3" t="str">
            <v>CIS ramp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69C8B-892A-4559-86E5-7709016BDCA4}">
  <dimension ref="B4:M50"/>
  <sheetViews>
    <sheetView topLeftCell="B37" workbookViewId="0">
      <selection activeCell="M50" sqref="M50"/>
    </sheetView>
  </sheetViews>
  <sheetFormatPr defaultRowHeight="13.8"/>
  <cols>
    <col min="2" max="2" width="31.59765625" customWidth="1"/>
    <col min="3" max="3" width="29.296875" customWidth="1"/>
    <col min="4" max="4" width="30.5" customWidth="1"/>
  </cols>
  <sheetData>
    <row r="4" spans="2:10" ht="14.4">
      <c r="B4" s="1" t="s">
        <v>9</v>
      </c>
      <c r="C4" s="1" t="s">
        <v>62</v>
      </c>
      <c r="D4" s="1" t="s">
        <v>62</v>
      </c>
      <c r="E4" s="1" t="s">
        <v>6</v>
      </c>
    </row>
    <row r="5" spans="2:10" ht="14.4">
      <c r="B5" s="1" t="s">
        <v>63</v>
      </c>
      <c r="C5" s="1">
        <v>38811218.670000002</v>
      </c>
      <c r="D5" s="1">
        <v>15284937.1</v>
      </c>
      <c r="E5" s="1">
        <v>15284937.1</v>
      </c>
    </row>
    <row r="6" spans="2:10" ht="14.4">
      <c r="B6" s="1" t="s">
        <v>64</v>
      </c>
      <c r="C6" s="1">
        <v>499260.5</v>
      </c>
      <c r="D6" s="1">
        <v>252652.7885</v>
      </c>
      <c r="E6" s="1">
        <v>252652.7885</v>
      </c>
    </row>
    <row r="13" spans="2:10" ht="14.4">
      <c r="B13" s="1" t="s">
        <v>77</v>
      </c>
      <c r="C13" s="1"/>
      <c r="D13" s="1"/>
      <c r="E13" s="1"/>
      <c r="F13" s="1"/>
      <c r="G13" s="1"/>
      <c r="H13" s="1"/>
      <c r="I13" s="1"/>
      <c r="J13" s="1"/>
    </row>
    <row r="14" spans="2:10" ht="14.4">
      <c r="B14" s="1"/>
      <c r="C14" s="1"/>
      <c r="D14" s="1"/>
      <c r="E14" s="1"/>
      <c r="F14" s="1"/>
      <c r="G14" s="1"/>
      <c r="H14" s="1"/>
      <c r="I14" s="1"/>
      <c r="J14" s="1"/>
    </row>
    <row r="15" spans="2:10" ht="14.4">
      <c r="B15" s="1" t="s">
        <v>2</v>
      </c>
      <c r="C15" s="1"/>
      <c r="D15" s="1" t="s">
        <v>78</v>
      </c>
      <c r="E15" s="1" t="s">
        <v>3</v>
      </c>
      <c r="F15" s="1" t="s">
        <v>4</v>
      </c>
      <c r="G15" s="1"/>
      <c r="H15" s="1" t="s">
        <v>5</v>
      </c>
      <c r="I15" s="1" t="s">
        <v>6</v>
      </c>
      <c r="J15" s="1" t="s">
        <v>7</v>
      </c>
    </row>
    <row r="16" spans="2:10" ht="14.4">
      <c r="B16" s="1"/>
      <c r="C16" s="1"/>
      <c r="D16" s="1">
        <v>677913</v>
      </c>
      <c r="E16" s="1">
        <v>7.7460000000000004</v>
      </c>
      <c r="F16" s="1">
        <v>7.827</v>
      </c>
      <c r="G16" s="1"/>
      <c r="H16" s="1">
        <v>499260.5</v>
      </c>
      <c r="I16" s="1">
        <v>252652.7885</v>
      </c>
      <c r="J16" s="1">
        <v>50.605403080000002</v>
      </c>
    </row>
    <row r="17" spans="2:10" ht="14.4">
      <c r="B17" s="1"/>
      <c r="C17" s="1"/>
      <c r="D17" s="1">
        <v>320608</v>
      </c>
      <c r="E17" s="1">
        <v>7.7750000000000004</v>
      </c>
      <c r="F17" s="1">
        <v>7.8140000000000001</v>
      </c>
      <c r="G17" s="1"/>
      <c r="H17" s="1"/>
      <c r="I17" s="1"/>
      <c r="J17" s="1"/>
    </row>
    <row r="18" spans="2:10" ht="14.4">
      <c r="B18" s="1"/>
      <c r="C18" s="1"/>
      <c r="D18" s="1">
        <v>230897</v>
      </c>
      <c r="E18" s="1">
        <v>7.7629999999999999</v>
      </c>
      <c r="F18" s="1">
        <v>7.83</v>
      </c>
      <c r="G18" s="1"/>
      <c r="H18" s="1"/>
      <c r="I18" s="1"/>
      <c r="J18" s="1"/>
    </row>
    <row r="22" spans="2:10" ht="14.4">
      <c r="B22" s="1" t="s">
        <v>79</v>
      </c>
      <c r="C22" s="1"/>
      <c r="D22" s="1"/>
      <c r="E22" s="1"/>
      <c r="F22" s="1"/>
      <c r="G22" s="1"/>
      <c r="H22" s="1"/>
      <c r="I22" s="1"/>
      <c r="J22" s="1"/>
    </row>
    <row r="23" spans="2:10" ht="14.4">
      <c r="B23" s="1"/>
      <c r="C23" s="1"/>
      <c r="D23" s="1"/>
      <c r="E23" s="1"/>
      <c r="F23" s="1"/>
      <c r="G23" s="1"/>
      <c r="H23" s="1"/>
      <c r="I23" s="1"/>
      <c r="J23" s="1"/>
    </row>
    <row r="24" spans="2:10" ht="14.4">
      <c r="B24" s="1" t="s">
        <v>2</v>
      </c>
      <c r="C24" s="1"/>
      <c r="D24" s="1" t="s">
        <v>78</v>
      </c>
      <c r="E24" s="1" t="s">
        <v>3</v>
      </c>
      <c r="F24" s="1" t="s">
        <v>4</v>
      </c>
      <c r="G24" s="1"/>
      <c r="H24" s="1" t="s">
        <v>5</v>
      </c>
      <c r="I24" s="1" t="s">
        <v>6</v>
      </c>
      <c r="J24" s="1" t="s">
        <v>7</v>
      </c>
    </row>
    <row r="25" spans="2:10" ht="14.4">
      <c r="B25" s="1"/>
      <c r="C25" s="1"/>
      <c r="D25" s="1">
        <v>35390718</v>
      </c>
      <c r="E25" s="1">
        <v>7.7</v>
      </c>
      <c r="F25" s="1">
        <v>7.8840000000000003</v>
      </c>
      <c r="G25" s="1"/>
      <c r="H25" s="1">
        <v>38811218.670000002</v>
      </c>
      <c r="I25" s="1">
        <v>15284937.1</v>
      </c>
      <c r="J25" s="1">
        <v>39.382780609999998</v>
      </c>
    </row>
    <row r="26" spans="2:10" ht="14.4">
      <c r="B26" s="1"/>
      <c r="C26" s="1"/>
      <c r="D26" s="1">
        <v>55516616</v>
      </c>
      <c r="E26" s="1">
        <v>7.5659999999999998</v>
      </c>
      <c r="F26" s="1">
        <v>7.9020000000000001</v>
      </c>
      <c r="G26" s="1"/>
      <c r="H26" s="1"/>
      <c r="I26" s="1"/>
      <c r="J26" s="1"/>
    </row>
    <row r="27" spans="2:10" ht="14.4">
      <c r="B27" s="1"/>
      <c r="C27" s="1"/>
      <c r="D27" s="1">
        <v>25526322</v>
      </c>
      <c r="E27" s="1">
        <v>7.7530000000000001</v>
      </c>
      <c r="F27" s="1">
        <v>7.93</v>
      </c>
      <c r="G27" s="1"/>
      <c r="H27" s="1"/>
      <c r="I27" s="1"/>
      <c r="J27" s="1"/>
    </row>
    <row r="28" spans="2:10" ht="14.4">
      <c r="B28" s="1"/>
      <c r="C28" s="1"/>
      <c r="D28" s="1"/>
      <c r="E28" s="1"/>
      <c r="F28" s="1"/>
      <c r="G28" s="1"/>
      <c r="H28" s="1"/>
      <c r="I28" s="1"/>
      <c r="J28" s="1"/>
    </row>
    <row r="29" spans="2:10" ht="14.4">
      <c r="B29" s="1"/>
      <c r="C29" s="1"/>
      <c r="D29" s="1"/>
      <c r="E29" s="1"/>
      <c r="F29" s="1"/>
      <c r="G29" s="1"/>
      <c r="H29" s="1"/>
      <c r="I29" s="1"/>
      <c r="J29" s="1"/>
    </row>
    <row r="38" spans="5:13" ht="55.2">
      <c r="H38" t="s">
        <v>28</v>
      </c>
      <c r="I38" s="10" t="s">
        <v>75</v>
      </c>
      <c r="J38" t="s">
        <v>70</v>
      </c>
    </row>
    <row r="41" spans="5:13">
      <c r="F41" t="s">
        <v>80</v>
      </c>
      <c r="G41" s="9" t="s">
        <v>81</v>
      </c>
      <c r="H41" t="s">
        <v>82</v>
      </c>
      <c r="I41" s="9" t="s">
        <v>66</v>
      </c>
      <c r="J41" t="s">
        <v>83</v>
      </c>
      <c r="K41" s="9" t="s">
        <v>84</v>
      </c>
      <c r="L41" t="s">
        <v>69</v>
      </c>
      <c r="M41" t="s">
        <v>6</v>
      </c>
    </row>
    <row r="42" spans="5:13" ht="43.2">
      <c r="E42" s="7" t="s">
        <v>85</v>
      </c>
      <c r="F42" s="1">
        <v>35390718</v>
      </c>
      <c r="G42" s="9">
        <f>(F42+9028.5)/10686</f>
        <v>3312.7219258843347</v>
      </c>
      <c r="H42" s="1">
        <v>55516616</v>
      </c>
      <c r="I42" s="9">
        <f>(H42+9028.5)/10686</f>
        <v>5196.1112202882277</v>
      </c>
      <c r="J42" s="1">
        <v>25526322</v>
      </c>
      <c r="K42" s="9">
        <f>(J42+9028.5)/10686</f>
        <v>2389.6079449747331</v>
      </c>
      <c r="L42">
        <f>AVERAGE(G42,I42,K42)</f>
        <v>3632.8136970490982</v>
      </c>
      <c r="M42">
        <f>_xlfn.STDEV.S(G42,I42,K42)</f>
        <v>1430.3703069701523</v>
      </c>
    </row>
    <row r="43" spans="5:13" ht="57.6">
      <c r="E43" s="7" t="s">
        <v>86</v>
      </c>
      <c r="F43" s="1">
        <v>677913</v>
      </c>
      <c r="G43" s="9">
        <f>(F43+9028.5)/10686</f>
        <v>64.284250421111736</v>
      </c>
      <c r="H43" s="1">
        <v>320608</v>
      </c>
      <c r="I43" s="9">
        <f>(H43+9028.5)/10686</f>
        <v>30.847510761744338</v>
      </c>
      <c r="J43" s="1">
        <v>230897</v>
      </c>
      <c r="K43" s="9">
        <f>(J43+9028.5)/10686</f>
        <v>22.452320793561668</v>
      </c>
      <c r="L43">
        <f>AVERAGE(G43,I43,K43)</f>
        <v>39.19469399213925</v>
      </c>
      <c r="M43">
        <f>_xlfn.STDEV.S(G43,I43,K43)</f>
        <v>22.129938657899956</v>
      </c>
    </row>
    <row r="48" spans="5:13" ht="55.2">
      <c r="E48" t="s">
        <v>72</v>
      </c>
      <c r="F48" s="10" t="s">
        <v>75</v>
      </c>
      <c r="G48" t="s">
        <v>6</v>
      </c>
    </row>
    <row r="49" spans="5:7" ht="43.2">
      <c r="E49" s="7" t="s">
        <v>85</v>
      </c>
      <c r="F49">
        <f>L42</f>
        <v>3632.8136970490982</v>
      </c>
      <c r="G49">
        <f>M42</f>
        <v>1430.3703069701523</v>
      </c>
    </row>
    <row r="50" spans="5:7" ht="57.6">
      <c r="E50" s="7" t="s">
        <v>86</v>
      </c>
      <c r="F50">
        <f>L43</f>
        <v>39.19469399213925</v>
      </c>
      <c r="G50">
        <f>M43</f>
        <v>22.129938657899956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1BA44-8C1D-4768-A609-1207FB2EBEAD}">
  <dimension ref="A1:O40"/>
  <sheetViews>
    <sheetView topLeftCell="A7" workbookViewId="0">
      <selection sqref="A1:U59"/>
    </sheetView>
  </sheetViews>
  <sheetFormatPr defaultRowHeight="13.8"/>
  <sheetData>
    <row r="1" spans="1:15">
      <c r="A1" t="s">
        <v>110</v>
      </c>
    </row>
    <row r="2" spans="1:15">
      <c r="M2" t="s">
        <v>38</v>
      </c>
      <c r="N2" t="s">
        <v>45</v>
      </c>
      <c r="O2" t="s">
        <v>6</v>
      </c>
    </row>
    <row r="3" spans="1:15">
      <c r="C3" t="s">
        <v>111</v>
      </c>
      <c r="E3" t="s">
        <v>3</v>
      </c>
      <c r="F3" t="s">
        <v>4</v>
      </c>
      <c r="G3" t="s">
        <v>5</v>
      </c>
      <c r="H3" t="s">
        <v>6</v>
      </c>
      <c r="I3" t="s">
        <v>92</v>
      </c>
      <c r="M3">
        <v>25</v>
      </c>
      <c r="N3">
        <f>G24</f>
        <v>41491126.666666664</v>
      </c>
      <c r="O3">
        <f>H24</f>
        <v>8367353.8587310566</v>
      </c>
    </row>
    <row r="4" spans="1:15">
      <c r="B4">
        <v>7255</v>
      </c>
      <c r="D4">
        <v>37932130</v>
      </c>
      <c r="E4">
        <v>7.7130000000000001</v>
      </c>
      <c r="F4">
        <v>7.9489999999999998</v>
      </c>
      <c r="G4">
        <f>AVERAGE(D4:D6)</f>
        <v>35305696.666666664</v>
      </c>
      <c r="H4">
        <f>_xlfn.STDEV.S(D4:D6)</f>
        <v>4360731.5722160945</v>
      </c>
      <c r="I4">
        <f>(H4/G4)*100</f>
        <v>12.351353985129581</v>
      </c>
      <c r="M4">
        <v>50</v>
      </c>
      <c r="N4">
        <f>G4</f>
        <v>35305696.666666664</v>
      </c>
      <c r="O4">
        <f>H4</f>
        <v>4360731.5722160945</v>
      </c>
    </row>
    <row r="5" spans="1:15">
      <c r="B5">
        <v>7256</v>
      </c>
      <c r="D5">
        <v>30271947</v>
      </c>
      <c r="E5">
        <v>7.6980000000000004</v>
      </c>
      <c r="F5">
        <v>7.91</v>
      </c>
      <c r="M5">
        <v>75</v>
      </c>
      <c r="N5">
        <f>G11</f>
        <v>31184009.666666668</v>
      </c>
      <c r="O5">
        <f>H11</f>
        <v>2282838.8586539202</v>
      </c>
    </row>
    <row r="6" spans="1:15">
      <c r="B6">
        <v>7257</v>
      </c>
      <c r="D6">
        <v>37713013</v>
      </c>
      <c r="E6">
        <v>7.6989999999999998</v>
      </c>
      <c r="F6">
        <v>7.9660000000000002</v>
      </c>
      <c r="M6">
        <v>100</v>
      </c>
      <c r="N6">
        <f>G18</f>
        <v>28984676.666666668</v>
      </c>
      <c r="O6">
        <f>H18</f>
        <v>6327198.6123785656</v>
      </c>
    </row>
    <row r="10" spans="1:15">
      <c r="C10" t="s">
        <v>39</v>
      </c>
      <c r="E10" t="s">
        <v>3</v>
      </c>
      <c r="F10" t="s">
        <v>4</v>
      </c>
      <c r="G10" t="s">
        <v>5</v>
      </c>
      <c r="H10" t="s">
        <v>6</v>
      </c>
      <c r="I10" t="s">
        <v>92</v>
      </c>
    </row>
    <row r="11" spans="1:15">
      <c r="B11">
        <v>7227</v>
      </c>
      <c r="D11">
        <v>29508229</v>
      </c>
      <c r="E11">
        <v>7.7249999999999996</v>
      </c>
      <c r="F11">
        <v>7.9340000000000002</v>
      </c>
      <c r="G11">
        <f>AVERAGE(D11:D13)</f>
        <v>31184009.666666668</v>
      </c>
      <c r="H11">
        <f>_xlfn.STDEV.S(D11:D13)</f>
        <v>2282838.8586539202</v>
      </c>
      <c r="I11">
        <f>(H11/G11)*100</f>
        <v>7.3205430701687515</v>
      </c>
    </row>
    <row r="12" spans="1:15">
      <c r="B12">
        <v>7228</v>
      </c>
      <c r="D12">
        <v>30259750</v>
      </c>
      <c r="E12">
        <v>7.7050000000000001</v>
      </c>
      <c r="F12">
        <v>8.0370000000000008</v>
      </c>
    </row>
    <row r="13" spans="1:15">
      <c r="B13">
        <v>7229</v>
      </c>
      <c r="D13">
        <v>33784050</v>
      </c>
      <c r="E13">
        <v>7.7149999999999999</v>
      </c>
      <c r="F13">
        <v>7.9640000000000004</v>
      </c>
    </row>
    <row r="14" spans="1:15">
      <c r="N14" s="17" t="s">
        <v>33</v>
      </c>
      <c r="O14" s="18" t="s">
        <v>46</v>
      </c>
    </row>
    <row r="15" spans="1:15">
      <c r="N15" s="17" t="s">
        <v>36</v>
      </c>
      <c r="O15" s="18" t="s">
        <v>48</v>
      </c>
    </row>
    <row r="16" spans="1:15">
      <c r="N16" s="17" t="s">
        <v>38</v>
      </c>
      <c r="O16" s="3" t="s">
        <v>35</v>
      </c>
    </row>
    <row r="17" spans="2:15">
      <c r="C17" t="s">
        <v>112</v>
      </c>
      <c r="E17" t="s">
        <v>3</v>
      </c>
      <c r="F17" t="s">
        <v>4</v>
      </c>
      <c r="G17" t="s">
        <v>5</v>
      </c>
      <c r="H17" t="s">
        <v>6</v>
      </c>
      <c r="I17" t="s">
        <v>92</v>
      </c>
      <c r="N17" s="17" t="s">
        <v>40</v>
      </c>
      <c r="O17" s="18" t="s">
        <v>49</v>
      </c>
    </row>
    <row r="18" spans="2:15">
      <c r="B18">
        <v>7258</v>
      </c>
      <c r="D18">
        <v>30437718</v>
      </c>
      <c r="E18">
        <v>7.6989999999999998</v>
      </c>
      <c r="F18">
        <v>7.9420000000000002</v>
      </c>
      <c r="G18">
        <f>AVERAGE(D18:D20)</f>
        <v>28984676.666666668</v>
      </c>
      <c r="H18">
        <f>_xlfn.STDEV.S(D18:D20)</f>
        <v>6327198.6123785656</v>
      </c>
      <c r="I18">
        <f>(H18/G18)*100</f>
        <v>21.829460735903439</v>
      </c>
      <c r="N18" s="17" t="s">
        <v>42</v>
      </c>
      <c r="O18" s="3" t="s">
        <v>43</v>
      </c>
    </row>
    <row r="19" spans="2:15">
      <c r="B19">
        <v>7259</v>
      </c>
      <c r="D19">
        <v>22057354</v>
      </c>
      <c r="E19">
        <v>7.6859999999999999</v>
      </c>
      <c r="F19">
        <v>7.984</v>
      </c>
    </row>
    <row r="20" spans="2:15">
      <c r="B20">
        <v>7260</v>
      </c>
      <c r="D20">
        <v>34458958</v>
      </c>
      <c r="E20">
        <v>7.6970000000000001</v>
      </c>
      <c r="F20">
        <v>7.9059999999999997</v>
      </c>
    </row>
    <row r="23" spans="2:15">
      <c r="C23" t="s">
        <v>51</v>
      </c>
      <c r="E23" t="s">
        <v>3</v>
      </c>
      <c r="F23" t="s">
        <v>4</v>
      </c>
      <c r="G23" t="s">
        <v>5</v>
      </c>
      <c r="H23" t="s">
        <v>6</v>
      </c>
      <c r="I23" t="s">
        <v>92</v>
      </c>
    </row>
    <row r="24" spans="2:15">
      <c r="B24">
        <v>7303</v>
      </c>
      <c r="D24">
        <v>12912543</v>
      </c>
      <c r="E24">
        <v>7.7069999999999999</v>
      </c>
      <c r="F24">
        <v>7.9039999999999999</v>
      </c>
      <c r="G24">
        <f>AVERAGE(D29:D31)</f>
        <v>41491126.666666664</v>
      </c>
      <c r="H24">
        <f>_xlfn.STDEV.S(D29:D31)</f>
        <v>8367353.8587310566</v>
      </c>
      <c r="I24">
        <f>(H24/G24)*100</f>
        <v>20.166610383837227</v>
      </c>
    </row>
    <row r="25" spans="2:15">
      <c r="B25">
        <v>7304</v>
      </c>
      <c r="D25">
        <v>32381686</v>
      </c>
      <c r="E25">
        <v>7.6929999999999996</v>
      </c>
      <c r="F25">
        <v>7.9160000000000004</v>
      </c>
    </row>
    <row r="26" spans="2:15">
      <c r="B26">
        <v>7305</v>
      </c>
      <c r="D26">
        <v>24934604</v>
      </c>
      <c r="E26">
        <v>7.6680000000000001</v>
      </c>
      <c r="F26">
        <v>7.9539999999999997</v>
      </c>
      <c r="J26" t="s">
        <v>113</v>
      </c>
    </row>
    <row r="27" spans="2:15">
      <c r="D27">
        <v>53574882</v>
      </c>
      <c r="E27">
        <v>7.6760000000000002</v>
      </c>
      <c r="F27">
        <v>7.9089999999999998</v>
      </c>
      <c r="J27" t="s">
        <v>95</v>
      </c>
    </row>
    <row r="28" spans="2:15" ht="14.4" thickBot="1">
      <c r="D28">
        <v>63969261</v>
      </c>
    </row>
    <row r="29" spans="2:15" ht="14.4">
      <c r="B29">
        <v>7312</v>
      </c>
      <c r="D29">
        <v>32340832</v>
      </c>
      <c r="E29">
        <v>7.7629999999999999</v>
      </c>
      <c r="F29">
        <v>7.8810000000000002</v>
      </c>
      <c r="J29" s="19"/>
      <c r="K29" s="19" t="s">
        <v>97</v>
      </c>
      <c r="L29" s="19" t="s">
        <v>98</v>
      </c>
    </row>
    <row r="30" spans="2:15">
      <c r="B30">
        <v>7313</v>
      </c>
      <c r="D30">
        <v>43379884</v>
      </c>
      <c r="E30">
        <v>7.69</v>
      </c>
      <c r="F30">
        <v>7.8979999999999997</v>
      </c>
      <c r="J30" s="20" t="s">
        <v>99</v>
      </c>
      <c r="K30" s="20">
        <v>23409611</v>
      </c>
      <c r="L30" s="20">
        <v>35305696.666666664</v>
      </c>
    </row>
    <row r="31" spans="2:15">
      <c r="B31">
        <v>7314</v>
      </c>
      <c r="D31">
        <v>48752664</v>
      </c>
      <c r="E31">
        <v>7.6760000000000002</v>
      </c>
      <c r="F31">
        <v>7.9020000000000001</v>
      </c>
      <c r="J31" s="20" t="s">
        <v>100</v>
      </c>
      <c r="K31" s="20">
        <v>96506085026149</v>
      </c>
      <c r="L31" s="20">
        <v>19015979844922.25</v>
      </c>
    </row>
    <row r="32" spans="2:15">
      <c r="J32" s="20" t="s">
        <v>101</v>
      </c>
      <c r="K32" s="20">
        <v>3</v>
      </c>
      <c r="L32" s="20">
        <v>3</v>
      </c>
    </row>
    <row r="33" spans="10:12">
      <c r="J33" s="20" t="s">
        <v>102</v>
      </c>
      <c r="K33" s="20">
        <v>57761032435535.625</v>
      </c>
      <c r="L33" s="20"/>
    </row>
    <row r="34" spans="10:12">
      <c r="J34" s="20" t="s">
        <v>103</v>
      </c>
      <c r="K34" s="20">
        <v>0</v>
      </c>
      <c r="L34" s="20"/>
    </row>
    <row r="35" spans="10:12">
      <c r="J35" s="20" t="s">
        <v>104</v>
      </c>
      <c r="K35" s="20">
        <v>4</v>
      </c>
      <c r="L35" s="20"/>
    </row>
    <row r="36" spans="10:12">
      <c r="J36" s="20" t="s">
        <v>105</v>
      </c>
      <c r="K36" s="20">
        <v>-1.9170446971435899</v>
      </c>
      <c r="L36" s="20"/>
    </row>
    <row r="37" spans="10:12">
      <c r="J37" s="20" t="s">
        <v>106</v>
      </c>
      <c r="K37" s="20">
        <v>6.3852661693353061E-2</v>
      </c>
      <c r="L37" s="20"/>
    </row>
    <row r="38" spans="10:12">
      <c r="J38" s="20" t="s">
        <v>107</v>
      </c>
      <c r="K38" s="20">
        <v>2.1318467863266499</v>
      </c>
      <c r="L38" s="20"/>
    </row>
    <row r="39" spans="10:12">
      <c r="J39" s="20" t="s">
        <v>108</v>
      </c>
      <c r="K39" s="21">
        <v>0.12770532338670612</v>
      </c>
      <c r="L39" s="20"/>
    </row>
    <row r="40" spans="10:12" ht="14.4" thickBot="1">
      <c r="J40" s="22" t="s">
        <v>109</v>
      </c>
      <c r="K40" s="22">
        <v>2.7764451051977934</v>
      </c>
      <c r="L40" s="2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A08B4-06D6-4A93-8DBC-B1950E42C232}">
  <dimension ref="A3:Q56"/>
  <sheetViews>
    <sheetView topLeftCell="A4" workbookViewId="0">
      <selection activeCell="M44" sqref="M44"/>
    </sheetView>
  </sheetViews>
  <sheetFormatPr defaultRowHeight="13.8"/>
  <sheetData>
    <row r="3" spans="1:17">
      <c r="B3" t="s">
        <v>33</v>
      </c>
    </row>
    <row r="5" spans="1:17">
      <c r="B5">
        <v>30</v>
      </c>
      <c r="D5" t="s">
        <v>3</v>
      </c>
      <c r="E5" t="s">
        <v>4</v>
      </c>
      <c r="G5" t="s">
        <v>5</v>
      </c>
      <c r="H5" t="s">
        <v>6</v>
      </c>
      <c r="I5" t="s">
        <v>92</v>
      </c>
      <c r="L5" t="s">
        <v>33</v>
      </c>
      <c r="M5" t="s">
        <v>34</v>
      </c>
      <c r="N5" t="s">
        <v>6</v>
      </c>
      <c r="P5" s="17" t="s">
        <v>33</v>
      </c>
      <c r="Q5" s="18" t="s">
        <v>35</v>
      </c>
    </row>
    <row r="6" spans="1:17">
      <c r="A6">
        <v>7227</v>
      </c>
      <c r="C6">
        <v>29508229</v>
      </c>
      <c r="D6">
        <v>7.7249999999999996</v>
      </c>
      <c r="E6">
        <v>7.9340000000000002</v>
      </c>
      <c r="G6">
        <f>AVERAGE(C6:C9)</f>
        <v>31184009.666666668</v>
      </c>
      <c r="H6">
        <f>_xlfn.STDEV.S(C6:C8)</f>
        <v>2282838.8586539202</v>
      </c>
      <c r="I6">
        <f>(H6/G6)*100</f>
        <v>7.3205430701687515</v>
      </c>
      <c r="L6">
        <v>30</v>
      </c>
      <c r="M6">
        <f>G6</f>
        <v>31184009.666666668</v>
      </c>
      <c r="N6">
        <f>H6</f>
        <v>2282838.8586539202</v>
      </c>
      <c r="P6" s="17" t="s">
        <v>36</v>
      </c>
      <c r="Q6" s="3" t="s">
        <v>37</v>
      </c>
    </row>
    <row r="7" spans="1:17">
      <c r="A7">
        <v>7228</v>
      </c>
      <c r="C7">
        <v>30259750</v>
      </c>
      <c r="D7">
        <v>7.7050000000000001</v>
      </c>
      <c r="E7">
        <v>8.0370000000000008</v>
      </c>
      <c r="L7">
        <v>40</v>
      </c>
      <c r="M7">
        <f>G11</f>
        <v>29576997</v>
      </c>
      <c r="N7">
        <f>H11</f>
        <v>3979837.4831531751</v>
      </c>
      <c r="P7" s="17" t="s">
        <v>38</v>
      </c>
      <c r="Q7" s="3" t="s">
        <v>39</v>
      </c>
    </row>
    <row r="8" spans="1:17">
      <c r="A8">
        <v>7229</v>
      </c>
      <c r="C8">
        <v>33784050</v>
      </c>
      <c r="D8">
        <v>7.7149999999999999</v>
      </c>
      <c r="E8">
        <v>7.9640000000000004</v>
      </c>
      <c r="L8">
        <v>50</v>
      </c>
      <c r="M8">
        <f>G17</f>
        <v>18483208.666666668</v>
      </c>
      <c r="N8">
        <f>H17</f>
        <v>3925927.6519070384</v>
      </c>
      <c r="P8" s="17" t="s">
        <v>40</v>
      </c>
      <c r="Q8" s="3" t="s">
        <v>41</v>
      </c>
    </row>
    <row r="9" spans="1:17">
      <c r="P9" s="17" t="s">
        <v>42</v>
      </c>
      <c r="Q9" s="3" t="s">
        <v>43</v>
      </c>
    </row>
    <row r="10" spans="1:17">
      <c r="B10">
        <v>40</v>
      </c>
      <c r="G10" t="s">
        <v>5</v>
      </c>
      <c r="H10" t="s">
        <v>6</v>
      </c>
      <c r="I10" t="s">
        <v>92</v>
      </c>
    </row>
    <row r="11" spans="1:17">
      <c r="A11">
        <v>7231</v>
      </c>
      <c r="C11">
        <v>29172956</v>
      </c>
      <c r="D11">
        <v>5.883</v>
      </c>
      <c r="E11">
        <v>6.0709999999999997</v>
      </c>
      <c r="G11">
        <f>AVERAGE(C11:C13)</f>
        <v>29576997</v>
      </c>
      <c r="H11">
        <f>_xlfn.STDEV.S(C11:C13)</f>
        <v>3979837.4831531751</v>
      </c>
      <c r="I11">
        <f>(H11/G11)*100</f>
        <v>13.455853828409877</v>
      </c>
    </row>
    <row r="12" spans="1:17">
      <c r="A12">
        <v>7232</v>
      </c>
      <c r="C12">
        <v>25814592</v>
      </c>
      <c r="D12">
        <v>6.6520000000000001</v>
      </c>
      <c r="E12">
        <v>6.8479999999999999</v>
      </c>
    </row>
    <row r="13" spans="1:17">
      <c r="A13">
        <v>7233</v>
      </c>
      <c r="C13">
        <v>33743443</v>
      </c>
      <c r="D13">
        <v>6.641</v>
      </c>
      <c r="E13">
        <v>6.81</v>
      </c>
    </row>
    <row r="16" spans="1:17">
      <c r="B16">
        <v>50</v>
      </c>
      <c r="G16" t="s">
        <v>5</v>
      </c>
      <c r="H16" t="s">
        <v>6</v>
      </c>
      <c r="I16" t="s">
        <v>92</v>
      </c>
    </row>
    <row r="17" spans="1:17">
      <c r="A17">
        <v>7235</v>
      </c>
      <c r="C17">
        <v>15752652</v>
      </c>
      <c r="D17">
        <v>6.4729999999999999</v>
      </c>
      <c r="E17">
        <v>6.673</v>
      </c>
      <c r="G17">
        <f>AVERAGE(C17,C19:C20)</f>
        <v>18483208.666666668</v>
      </c>
      <c r="H17">
        <f>_xlfn.STDEV.S(C17,C19:C20)</f>
        <v>3925927.6519070384</v>
      </c>
      <c r="I17">
        <f>(H17/G17)*100</f>
        <v>21.240509279036644</v>
      </c>
    </row>
    <row r="18" spans="1:17">
      <c r="A18">
        <v>7236</v>
      </c>
      <c r="C18">
        <v>33725740</v>
      </c>
      <c r="D18">
        <v>6.4269999999999996</v>
      </c>
      <c r="E18">
        <v>6.5789999999999997</v>
      </c>
    </row>
    <row r="19" spans="1:17">
      <c r="A19">
        <v>7237</v>
      </c>
      <c r="C19">
        <v>22982327</v>
      </c>
      <c r="D19">
        <v>6.42</v>
      </c>
      <c r="E19">
        <v>6.54</v>
      </c>
    </row>
    <row r="20" spans="1:17">
      <c r="A20">
        <v>7246</v>
      </c>
      <c r="C20">
        <v>16714647</v>
      </c>
    </row>
    <row r="23" spans="1:17">
      <c r="B23" t="s">
        <v>36</v>
      </c>
      <c r="L23" t="s">
        <v>44</v>
      </c>
      <c r="M23" t="s">
        <v>45</v>
      </c>
      <c r="N23" t="s">
        <v>6</v>
      </c>
      <c r="P23" s="17" t="s">
        <v>33</v>
      </c>
      <c r="Q23" s="18" t="s">
        <v>46</v>
      </c>
    </row>
    <row r="24" spans="1:17">
      <c r="B24" t="s">
        <v>48</v>
      </c>
      <c r="D24" t="s">
        <v>3</v>
      </c>
      <c r="E24" t="s">
        <v>4</v>
      </c>
      <c r="G24" t="s">
        <v>5</v>
      </c>
      <c r="H24" t="s">
        <v>6</v>
      </c>
      <c r="I24" t="s">
        <v>92</v>
      </c>
      <c r="L24">
        <v>3</v>
      </c>
      <c r="M24">
        <f>G25</f>
        <v>31184009.666666668</v>
      </c>
      <c r="N24">
        <f>H25</f>
        <v>2282838.8586539202</v>
      </c>
      <c r="P24" s="17" t="s">
        <v>36</v>
      </c>
      <c r="Q24" s="3" t="s">
        <v>35</v>
      </c>
    </row>
    <row r="25" spans="1:17">
      <c r="A25">
        <v>7227</v>
      </c>
      <c r="C25">
        <v>29508229</v>
      </c>
      <c r="D25">
        <v>7.7249999999999996</v>
      </c>
      <c r="E25">
        <v>7.9340000000000002</v>
      </c>
      <c r="G25">
        <f>AVERAGE(C25:C27)</f>
        <v>31184009.666666668</v>
      </c>
      <c r="H25">
        <f>_xlfn.STDEV.S(C25:C27)</f>
        <v>2282838.8586539202</v>
      </c>
      <c r="I25">
        <f>(H25/G25)*100</f>
        <v>7.3205430701687515</v>
      </c>
      <c r="L25">
        <v>5</v>
      </c>
      <c r="M25">
        <f>G30</f>
        <v>19163656.333333332</v>
      </c>
      <c r="N25">
        <f>H30</f>
        <v>2388039.1816493114</v>
      </c>
      <c r="P25" s="17" t="s">
        <v>38</v>
      </c>
      <c r="Q25" s="3" t="s">
        <v>39</v>
      </c>
    </row>
    <row r="26" spans="1:17">
      <c r="A26">
        <v>7228</v>
      </c>
      <c r="C26">
        <v>30259750</v>
      </c>
      <c r="D26">
        <v>7.7050000000000001</v>
      </c>
      <c r="E26">
        <v>8.0370000000000008</v>
      </c>
      <c r="L26">
        <v>8</v>
      </c>
      <c r="M26">
        <f>G36</f>
        <v>17847939</v>
      </c>
      <c r="N26">
        <f>H36</f>
        <v>2409116.3972878107</v>
      </c>
      <c r="P26" s="17" t="s">
        <v>40</v>
      </c>
      <c r="Q26" s="3" t="s">
        <v>41</v>
      </c>
    </row>
    <row r="27" spans="1:17">
      <c r="A27">
        <v>7229</v>
      </c>
      <c r="C27">
        <v>33784050</v>
      </c>
      <c r="D27">
        <v>7.7149999999999999</v>
      </c>
      <c r="E27">
        <v>7.9640000000000004</v>
      </c>
      <c r="P27" s="17" t="s">
        <v>42</v>
      </c>
      <c r="Q27" s="3" t="s">
        <v>43</v>
      </c>
    </row>
    <row r="29" spans="1:17">
      <c r="B29" t="s">
        <v>93</v>
      </c>
      <c r="D29" t="s">
        <v>3</v>
      </c>
      <c r="E29" t="s">
        <v>4</v>
      </c>
      <c r="G29" t="s">
        <v>5</v>
      </c>
      <c r="H29" t="s">
        <v>6</v>
      </c>
      <c r="I29" t="s">
        <v>92</v>
      </c>
    </row>
    <row r="30" spans="1:17">
      <c r="A30">
        <v>7241</v>
      </c>
      <c r="C30">
        <v>33322910</v>
      </c>
      <c r="G30">
        <f>AVERAGE(C31:C33)</f>
        <v>19163656.333333332</v>
      </c>
      <c r="H30">
        <f>_xlfn.STDEV.S(C31:C33)</f>
        <v>2388039.1816493114</v>
      </c>
      <c r="I30">
        <f>(H30/G30)*100</f>
        <v>12.461292042143063</v>
      </c>
    </row>
    <row r="31" spans="1:17">
      <c r="A31">
        <v>7242</v>
      </c>
      <c r="C31">
        <v>20772096</v>
      </c>
    </row>
    <row r="32" spans="1:17">
      <c r="A32">
        <v>7243</v>
      </c>
      <c r="C32">
        <v>20299133</v>
      </c>
    </row>
    <row r="33" spans="1:11">
      <c r="A33">
        <v>7244</v>
      </c>
      <c r="C33">
        <v>16419740</v>
      </c>
    </row>
    <row r="35" spans="1:11">
      <c r="B35" t="s">
        <v>94</v>
      </c>
      <c r="D35" t="s">
        <v>3</v>
      </c>
      <c r="E35" t="s">
        <v>4</v>
      </c>
      <c r="G35" t="s">
        <v>5</v>
      </c>
      <c r="H35" t="s">
        <v>6</v>
      </c>
      <c r="I35" t="s">
        <v>92</v>
      </c>
    </row>
    <row r="36" spans="1:11">
      <c r="A36">
        <v>7238</v>
      </c>
      <c r="C36">
        <v>16783488</v>
      </c>
      <c r="G36">
        <f>AVERAGE(C36,C38:C39)</f>
        <v>17847939</v>
      </c>
      <c r="H36">
        <f>_xlfn.STDEV.S(C36,C38:C39)</f>
        <v>2409116.3972878107</v>
      </c>
      <c r="I36">
        <f>(H36/G36)*100</f>
        <v>13.498008914574456</v>
      </c>
    </row>
    <row r="37" spans="1:11">
      <c r="A37">
        <v>7239</v>
      </c>
      <c r="C37">
        <v>30054636</v>
      </c>
    </row>
    <row r="38" spans="1:11">
      <c r="A38">
        <v>7240</v>
      </c>
      <c r="C38">
        <v>20605934</v>
      </c>
    </row>
    <row r="39" spans="1:11">
      <c r="A39">
        <v>7245</v>
      </c>
      <c r="C39">
        <v>16154395</v>
      </c>
    </row>
    <row r="43" spans="1:11">
      <c r="D43" t="s">
        <v>95</v>
      </c>
      <c r="I43" t="s">
        <v>96</v>
      </c>
    </row>
    <row r="44" spans="1:11" ht="14.4" thickBot="1"/>
    <row r="45" spans="1:11" ht="14.4">
      <c r="D45" s="19"/>
      <c r="E45" s="19" t="s">
        <v>97</v>
      </c>
      <c r="F45" s="19" t="s">
        <v>98</v>
      </c>
      <c r="I45" s="19"/>
      <c r="J45" s="19" t="s">
        <v>97</v>
      </c>
      <c r="K45" s="19" t="s">
        <v>98</v>
      </c>
    </row>
    <row r="46" spans="1:11">
      <c r="D46" s="20" t="s">
        <v>99</v>
      </c>
      <c r="E46" s="20">
        <v>31184009.666666668</v>
      </c>
      <c r="F46" s="20">
        <v>24798046.333333332</v>
      </c>
      <c r="I46" s="20" t="s">
        <v>99</v>
      </c>
      <c r="J46" s="20">
        <v>31184009.666666668</v>
      </c>
      <c r="K46" s="20">
        <v>24798046.333333332</v>
      </c>
    </row>
    <row r="47" spans="1:11">
      <c r="D47" s="20" t="s">
        <v>100</v>
      </c>
      <c r="E47" s="20">
        <v>5211353254580.333</v>
      </c>
      <c r="F47" s="20">
        <v>54560898901282.375</v>
      </c>
      <c r="I47" s="20" t="s">
        <v>100</v>
      </c>
      <c r="J47" s="20">
        <v>5211353254580.333</v>
      </c>
      <c r="K47" s="20">
        <v>54560898901282.375</v>
      </c>
    </row>
    <row r="48" spans="1:11">
      <c r="D48" s="20" t="s">
        <v>101</v>
      </c>
      <c r="E48" s="20">
        <v>3</v>
      </c>
      <c r="F48" s="20">
        <v>3</v>
      </c>
      <c r="I48" s="20" t="s">
        <v>101</v>
      </c>
      <c r="J48" s="20">
        <v>3</v>
      </c>
      <c r="K48" s="20">
        <v>3</v>
      </c>
    </row>
    <row r="49" spans="4:11">
      <c r="D49" s="20" t="s">
        <v>102</v>
      </c>
      <c r="E49" s="20">
        <v>29886126077931.355</v>
      </c>
      <c r="F49" s="20"/>
      <c r="I49" s="20" t="s">
        <v>103</v>
      </c>
      <c r="J49" s="20">
        <v>0</v>
      </c>
      <c r="K49" s="20"/>
    </row>
    <row r="50" spans="4:11">
      <c r="D50" s="20" t="s">
        <v>103</v>
      </c>
      <c r="E50" s="20">
        <v>0</v>
      </c>
      <c r="F50" s="20"/>
      <c r="I50" s="20" t="s">
        <v>104</v>
      </c>
      <c r="J50" s="20">
        <v>2</v>
      </c>
      <c r="K50" s="20"/>
    </row>
    <row r="51" spans="4:11">
      <c r="D51" s="20" t="s">
        <v>104</v>
      </c>
      <c r="E51" s="20">
        <v>4</v>
      </c>
      <c r="F51" s="20"/>
      <c r="I51" s="20" t="s">
        <v>105</v>
      </c>
      <c r="J51" s="20">
        <v>1.4306626458319374</v>
      </c>
      <c r="K51" s="20"/>
    </row>
    <row r="52" spans="4:11">
      <c r="D52" s="20" t="s">
        <v>105</v>
      </c>
      <c r="E52" s="20">
        <v>1.4306626458319374</v>
      </c>
      <c r="F52" s="20"/>
      <c r="I52" s="20" t="s">
        <v>106</v>
      </c>
      <c r="J52" s="20">
        <v>0.14440830649921166</v>
      </c>
      <c r="K52" s="20"/>
    </row>
    <row r="53" spans="4:11">
      <c r="D53" s="20" t="s">
        <v>106</v>
      </c>
      <c r="E53" s="20">
        <v>0.11288296818266544</v>
      </c>
      <c r="F53" s="20"/>
      <c r="I53" s="20" t="s">
        <v>107</v>
      </c>
      <c r="J53" s="20">
        <v>2.9199855803537269</v>
      </c>
      <c r="K53" s="20"/>
    </row>
    <row r="54" spans="4:11">
      <c r="D54" s="20" t="s">
        <v>107</v>
      </c>
      <c r="E54" s="20">
        <v>2.1318467863266499</v>
      </c>
      <c r="F54" s="20"/>
      <c r="I54" s="20" t="s">
        <v>108</v>
      </c>
      <c r="J54" s="20">
        <v>0.28881661299842332</v>
      </c>
      <c r="K54" s="20"/>
    </row>
    <row r="55" spans="4:11" ht="14.4" thickBot="1">
      <c r="D55" s="20" t="s">
        <v>108</v>
      </c>
      <c r="E55" s="21">
        <v>0.22576593636533088</v>
      </c>
      <c r="F55" s="20"/>
      <c r="I55" s="22" t="s">
        <v>109</v>
      </c>
      <c r="J55" s="22">
        <v>4.3026527297494637</v>
      </c>
      <c r="K55" s="22"/>
    </row>
    <row r="56" spans="4:11" ht="14.4" thickBot="1">
      <c r="D56" s="22" t="s">
        <v>109</v>
      </c>
      <c r="E56" s="22">
        <v>2.7764451051977934</v>
      </c>
      <c r="F56" s="22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87FED-60CC-4976-B5B5-E255D8B29A01}">
  <dimension ref="A1:Q21"/>
  <sheetViews>
    <sheetView workbookViewId="0">
      <selection activeCell="E30" sqref="E30"/>
    </sheetView>
  </sheetViews>
  <sheetFormatPr defaultRowHeight="13.8"/>
  <sheetData>
    <row r="1" spans="1:17">
      <c r="A1" t="s">
        <v>42</v>
      </c>
    </row>
    <row r="3" spans="1:17">
      <c r="B3" t="s">
        <v>114</v>
      </c>
      <c r="D3" t="s">
        <v>3</v>
      </c>
      <c r="E3" t="s">
        <v>4</v>
      </c>
      <c r="F3" t="s">
        <v>5</v>
      </c>
      <c r="G3" t="s">
        <v>6</v>
      </c>
      <c r="H3" t="s">
        <v>92</v>
      </c>
      <c r="L3" t="s">
        <v>42</v>
      </c>
      <c r="M3" t="s">
        <v>50</v>
      </c>
      <c r="N3" t="s">
        <v>6</v>
      </c>
    </row>
    <row r="4" spans="1:17">
      <c r="A4">
        <v>7260</v>
      </c>
      <c r="C4">
        <v>21997452</v>
      </c>
      <c r="D4">
        <v>7.673</v>
      </c>
      <c r="E4">
        <v>7.9</v>
      </c>
      <c r="F4">
        <f>AVERAGE(C4:C6)</f>
        <v>26144224.333333332</v>
      </c>
      <c r="G4">
        <f>_xlfn.STDEV.S(C4:C6)</f>
        <v>5607631.2166702235</v>
      </c>
      <c r="H4">
        <f>(G4/F4)*100</f>
        <v>21.448833766013138</v>
      </c>
      <c r="L4">
        <v>5</v>
      </c>
      <c r="M4">
        <f>F4</f>
        <v>26144224.333333332</v>
      </c>
      <c r="N4">
        <f>G4</f>
        <v>5607631.2166702235</v>
      </c>
      <c r="P4" s="17" t="s">
        <v>33</v>
      </c>
      <c r="Q4" s="18" t="s">
        <v>46</v>
      </c>
    </row>
    <row r="5" spans="1:17">
      <c r="A5">
        <v>7261</v>
      </c>
      <c r="C5">
        <v>32524435</v>
      </c>
      <c r="D5">
        <v>7.7220000000000004</v>
      </c>
      <c r="E5">
        <v>7.9180000000000001</v>
      </c>
      <c r="L5">
        <v>10</v>
      </c>
      <c r="M5">
        <f>F11</f>
        <v>41491126.666666664</v>
      </c>
      <c r="N5">
        <f>G11</f>
        <v>8367353.8587310566</v>
      </c>
      <c r="P5" s="17" t="s">
        <v>36</v>
      </c>
      <c r="Q5" s="18" t="s">
        <v>48</v>
      </c>
    </row>
    <row r="6" spans="1:17">
      <c r="A6">
        <v>7262</v>
      </c>
      <c r="C6">
        <v>23910786</v>
      </c>
      <c r="D6">
        <v>7.7030000000000003</v>
      </c>
      <c r="E6">
        <v>7.9320000000000004</v>
      </c>
      <c r="L6">
        <v>12</v>
      </c>
      <c r="M6">
        <f>F18</f>
        <v>25844996.5</v>
      </c>
      <c r="N6">
        <f>G18</f>
        <v>8197761.1504064025</v>
      </c>
      <c r="P6" s="17" t="s">
        <v>38</v>
      </c>
      <c r="Q6" s="18" t="s">
        <v>51</v>
      </c>
    </row>
    <row r="7" spans="1:17">
      <c r="P7" s="17" t="s">
        <v>40</v>
      </c>
      <c r="Q7" s="18" t="s">
        <v>49</v>
      </c>
    </row>
    <row r="8" spans="1:17">
      <c r="P8" s="17" t="s">
        <v>42</v>
      </c>
      <c r="Q8" s="3" t="s">
        <v>35</v>
      </c>
    </row>
    <row r="10" spans="1:17">
      <c r="B10" t="s">
        <v>43</v>
      </c>
      <c r="D10" t="s">
        <v>3</v>
      </c>
      <c r="E10" t="s">
        <v>4</v>
      </c>
      <c r="F10" t="s">
        <v>5</v>
      </c>
      <c r="G10" t="s">
        <v>6</v>
      </c>
      <c r="H10" t="s">
        <v>92</v>
      </c>
      <c r="J10" s="17" t="s">
        <v>33</v>
      </c>
      <c r="K10" s="18" t="s">
        <v>46</v>
      </c>
    </row>
    <row r="11" spans="1:17">
      <c r="A11">
        <v>7312</v>
      </c>
      <c r="C11">
        <v>32340832</v>
      </c>
      <c r="D11">
        <v>7.7629999999999999</v>
      </c>
      <c r="E11">
        <v>7.8810000000000002</v>
      </c>
      <c r="F11">
        <f>AVERAGE(C11:C13)</f>
        <v>41491126.666666664</v>
      </c>
      <c r="G11">
        <f>_xlfn.STDEV.S(C11:C13)</f>
        <v>8367353.8587310566</v>
      </c>
      <c r="H11">
        <f>(G11/F11)*100</f>
        <v>20.166610383837227</v>
      </c>
      <c r="J11" s="17" t="s">
        <v>36</v>
      </c>
      <c r="K11" s="18" t="s">
        <v>48</v>
      </c>
    </row>
    <row r="12" spans="1:17">
      <c r="A12">
        <v>7313</v>
      </c>
      <c r="C12">
        <v>43379884</v>
      </c>
      <c r="D12">
        <v>7.69</v>
      </c>
      <c r="E12">
        <v>7.8979999999999997</v>
      </c>
      <c r="J12" s="17" t="s">
        <v>38</v>
      </c>
      <c r="K12" s="18" t="s">
        <v>51</v>
      </c>
    </row>
    <row r="13" spans="1:17">
      <c r="A13">
        <v>7314</v>
      </c>
      <c r="C13">
        <v>48752664</v>
      </c>
      <c r="D13">
        <v>7.6760000000000002</v>
      </c>
      <c r="E13">
        <v>7.9020000000000001</v>
      </c>
      <c r="J13" s="17" t="s">
        <v>40</v>
      </c>
      <c r="K13" s="18" t="s">
        <v>49</v>
      </c>
    </row>
    <row r="14" spans="1:17">
      <c r="J14" s="17" t="s">
        <v>42</v>
      </c>
      <c r="K14" s="3" t="s">
        <v>35</v>
      </c>
    </row>
    <row r="17" spans="1:11">
      <c r="B17" t="s">
        <v>115</v>
      </c>
      <c r="D17" t="s">
        <v>3</v>
      </c>
      <c r="E17" t="s">
        <v>4</v>
      </c>
      <c r="F17" t="s">
        <v>5</v>
      </c>
      <c r="G17" t="s">
        <v>6</v>
      </c>
      <c r="H17" t="s">
        <v>92</v>
      </c>
      <c r="J17" s="17" t="s">
        <v>33</v>
      </c>
      <c r="K17" s="18" t="s">
        <v>46</v>
      </c>
    </row>
    <row r="18" spans="1:11">
      <c r="A18">
        <v>7315</v>
      </c>
      <c r="C18">
        <v>31641689</v>
      </c>
      <c r="D18">
        <v>7.6719999999999997</v>
      </c>
      <c r="E18">
        <v>7.9160000000000004</v>
      </c>
      <c r="F18">
        <f>AVERAGE(C18:C20)</f>
        <v>25844996.5</v>
      </c>
      <c r="G18">
        <f>_xlfn.STDEV.S(C18:C20)</f>
        <v>8197761.1504064025</v>
      </c>
      <c r="H18">
        <f>(G18/F18)*100</f>
        <v>31.718948580265437</v>
      </c>
      <c r="J18" s="17" t="s">
        <v>36</v>
      </c>
      <c r="K18" s="18" t="s">
        <v>48</v>
      </c>
    </row>
    <row r="19" spans="1:11">
      <c r="A19">
        <v>7316</v>
      </c>
      <c r="C19">
        <v>20048304</v>
      </c>
      <c r="D19">
        <v>7.7</v>
      </c>
      <c r="E19">
        <v>7.9039999999999999</v>
      </c>
      <c r="J19" s="17" t="s">
        <v>38</v>
      </c>
      <c r="K19" s="18" t="s">
        <v>51</v>
      </c>
    </row>
    <row r="20" spans="1:11">
      <c r="J20" s="17" t="s">
        <v>40</v>
      </c>
      <c r="K20" s="18" t="s">
        <v>49</v>
      </c>
    </row>
    <row r="21" spans="1:11">
      <c r="J21" s="17" t="s">
        <v>42</v>
      </c>
      <c r="K21" s="3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9E6DE-250D-4C3B-A89F-D1D7777BD398}">
  <dimension ref="D6:F16"/>
  <sheetViews>
    <sheetView workbookViewId="0">
      <selection activeCell="F31" sqref="F31"/>
    </sheetView>
  </sheetViews>
  <sheetFormatPr defaultRowHeight="13.8"/>
  <cols>
    <col min="4" max="4" width="19.09765625" customWidth="1"/>
    <col min="5" max="5" width="18.59765625" customWidth="1"/>
  </cols>
  <sheetData>
    <row r="6" spans="4:6" ht="14.4">
      <c r="D6" s="13" t="s">
        <v>72</v>
      </c>
      <c r="E6" s="14" t="s">
        <v>73</v>
      </c>
      <c r="F6" s="1"/>
    </row>
    <row r="7" spans="4:6" ht="14.4">
      <c r="D7" s="11" t="s">
        <v>1</v>
      </c>
      <c r="E7" s="12" t="s">
        <v>8</v>
      </c>
      <c r="F7" s="1"/>
    </row>
    <row r="8" spans="4:6" ht="14.4">
      <c r="D8" s="11" t="s">
        <v>10</v>
      </c>
      <c r="E8" s="12" t="s">
        <v>13</v>
      </c>
      <c r="F8" s="1"/>
    </row>
    <row r="9" spans="4:6" ht="14.4">
      <c r="D9" s="11" t="s">
        <v>11</v>
      </c>
      <c r="E9" s="12" t="s">
        <v>20</v>
      </c>
      <c r="F9" s="1"/>
    </row>
    <row r="10" spans="4:6" ht="14.4">
      <c r="D10" s="11" t="s">
        <v>12</v>
      </c>
      <c r="E10" s="12" t="s">
        <v>21</v>
      </c>
      <c r="F10" s="1"/>
    </row>
    <row r="11" spans="4:6" ht="14.4">
      <c r="D11" s="11" t="s">
        <v>14</v>
      </c>
      <c r="E11" s="12" t="s">
        <v>22</v>
      </c>
      <c r="F11" s="1"/>
    </row>
    <row r="12" spans="4:6" ht="14.4">
      <c r="D12" s="11" t="s">
        <v>15</v>
      </c>
      <c r="E12" s="12" t="s">
        <v>23</v>
      </c>
      <c r="F12" s="1"/>
    </row>
    <row r="13" spans="4:6" ht="14.4">
      <c r="D13" s="11" t="s">
        <v>16</v>
      </c>
      <c r="E13" s="12" t="s">
        <v>24</v>
      </c>
      <c r="F13" s="1"/>
    </row>
    <row r="14" spans="4:6" ht="14.4">
      <c r="D14" s="11" t="s">
        <v>17</v>
      </c>
      <c r="E14" s="12" t="s">
        <v>25</v>
      </c>
      <c r="F14" s="1"/>
    </row>
    <row r="15" spans="4:6" ht="14.4">
      <c r="D15" s="11" t="s">
        <v>18</v>
      </c>
      <c r="E15" s="12" t="s">
        <v>26</v>
      </c>
      <c r="F15" s="1"/>
    </row>
    <row r="16" spans="4:6" ht="14.4">
      <c r="D16" s="11" t="s">
        <v>19</v>
      </c>
      <c r="E16" s="12" t="s">
        <v>27</v>
      </c>
      <c r="F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F0836-D40C-433B-97AD-0A87E8A6CC45}">
  <dimension ref="B2:S59"/>
  <sheetViews>
    <sheetView topLeftCell="D1" workbookViewId="0">
      <selection activeCell="V14" sqref="V14"/>
    </sheetView>
  </sheetViews>
  <sheetFormatPr defaultRowHeight="13.8"/>
  <cols>
    <col min="15" max="15" width="13.59765625" customWidth="1"/>
    <col min="16" max="16" width="10.69921875" customWidth="1"/>
    <col min="17" max="17" width="15.19921875" customWidth="1"/>
    <col min="18" max="18" width="15.59765625" customWidth="1"/>
  </cols>
  <sheetData>
    <row r="2" spans="2:19" ht="14.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2:19" ht="14.4">
      <c r="B3" s="1" t="s">
        <v>0</v>
      </c>
      <c r="C3" s="1" t="s">
        <v>1</v>
      </c>
      <c r="D3" s="1" t="s">
        <v>2</v>
      </c>
      <c r="E3" s="1"/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/>
      <c r="L3" s="1"/>
      <c r="M3" s="1"/>
      <c r="N3" s="1"/>
      <c r="O3" s="1"/>
      <c r="P3" s="1"/>
    </row>
    <row r="4" spans="2:19" ht="14.4">
      <c r="B4" s="2" t="s">
        <v>8</v>
      </c>
      <c r="C4" s="1"/>
      <c r="D4" s="1">
        <v>7321</v>
      </c>
      <c r="E4" s="1">
        <v>1367066</v>
      </c>
      <c r="F4" s="1"/>
      <c r="G4" s="1"/>
      <c r="H4" s="1">
        <v>454953.6667</v>
      </c>
      <c r="I4" s="1">
        <v>141829.1985</v>
      </c>
      <c r="J4" s="1">
        <v>31.174426950000001</v>
      </c>
      <c r="K4" s="1"/>
      <c r="L4" s="1"/>
      <c r="M4" s="1"/>
      <c r="N4" s="36" t="s">
        <v>9</v>
      </c>
      <c r="O4" s="37" t="s">
        <v>5</v>
      </c>
      <c r="P4" s="37" t="s">
        <v>6</v>
      </c>
      <c r="Q4" s="39"/>
      <c r="R4" s="40"/>
    </row>
    <row r="5" spans="2:19" ht="14.4">
      <c r="B5" s="1"/>
      <c r="C5" s="1"/>
      <c r="D5" s="1">
        <v>7331</v>
      </c>
      <c r="E5" s="1">
        <v>326894</v>
      </c>
      <c r="F5" s="1"/>
      <c r="G5" s="1"/>
      <c r="H5" s="1"/>
      <c r="I5" s="1"/>
      <c r="J5" s="1"/>
      <c r="K5" s="1"/>
      <c r="L5" s="1"/>
      <c r="M5" s="1"/>
      <c r="N5" s="23" t="s">
        <v>89</v>
      </c>
      <c r="O5" s="24">
        <v>0</v>
      </c>
      <c r="P5" s="24">
        <v>0</v>
      </c>
      <c r="Q5" s="24" t="s">
        <v>60</v>
      </c>
      <c r="R5" s="25" t="s">
        <v>60</v>
      </c>
      <c r="S5" s="1" t="s">
        <v>59</v>
      </c>
    </row>
    <row r="6" spans="2:19" ht="14.4">
      <c r="B6" s="1"/>
      <c r="C6" s="1"/>
      <c r="D6" s="1">
        <v>7348</v>
      </c>
      <c r="E6" s="1">
        <v>430575</v>
      </c>
      <c r="F6" s="1"/>
      <c r="G6" s="1"/>
      <c r="H6" s="1"/>
      <c r="I6" s="1"/>
      <c r="J6" s="1"/>
      <c r="K6" s="1"/>
      <c r="L6" s="1"/>
      <c r="M6" s="1"/>
      <c r="N6" s="23" t="s">
        <v>1</v>
      </c>
      <c r="O6" s="24">
        <v>454953.6667</v>
      </c>
      <c r="P6" s="24">
        <v>141829.1985</v>
      </c>
      <c r="Q6" s="26" t="s">
        <v>8</v>
      </c>
      <c r="R6" s="27" t="s">
        <v>8</v>
      </c>
    </row>
    <row r="7" spans="2:19" ht="14.4">
      <c r="B7" s="1"/>
      <c r="C7" s="1"/>
      <c r="D7" s="1">
        <v>7362</v>
      </c>
      <c r="E7" s="1">
        <v>607392</v>
      </c>
      <c r="F7" s="1"/>
      <c r="G7" s="1"/>
      <c r="H7" s="1"/>
      <c r="I7" s="1"/>
      <c r="J7" s="1"/>
      <c r="K7" s="1"/>
      <c r="L7" s="1"/>
      <c r="M7" s="1"/>
      <c r="N7" s="23" t="s">
        <v>10</v>
      </c>
      <c r="O7" s="24">
        <v>419882</v>
      </c>
      <c r="P7" s="24">
        <v>110268.54090000001</v>
      </c>
      <c r="Q7" s="26" t="s">
        <v>13</v>
      </c>
      <c r="R7" s="27" t="s">
        <v>13</v>
      </c>
    </row>
    <row r="8" spans="2:19" ht="14.4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23" t="s">
        <v>11</v>
      </c>
      <c r="O8" s="24">
        <v>558250.33330000006</v>
      </c>
      <c r="P8" s="24">
        <v>143552.35759999999</v>
      </c>
      <c r="Q8" s="26" t="s">
        <v>20</v>
      </c>
      <c r="R8" s="27" t="s">
        <v>20</v>
      </c>
    </row>
    <row r="9" spans="2:19" ht="14.4">
      <c r="B9" s="1" t="s">
        <v>0</v>
      </c>
      <c r="C9" s="1" t="s">
        <v>10</v>
      </c>
      <c r="D9" s="1" t="s">
        <v>2</v>
      </c>
      <c r="E9" s="1"/>
      <c r="F9" s="1" t="s">
        <v>3</v>
      </c>
      <c r="G9" s="1" t="s">
        <v>4</v>
      </c>
      <c r="H9" s="1" t="s">
        <v>5</v>
      </c>
      <c r="I9" s="1" t="s">
        <v>6</v>
      </c>
      <c r="J9" s="1" t="s">
        <v>7</v>
      </c>
      <c r="K9" s="1"/>
      <c r="L9" s="1"/>
      <c r="M9" s="1"/>
      <c r="N9" s="23" t="s">
        <v>12</v>
      </c>
      <c r="O9" s="24">
        <v>620019</v>
      </c>
      <c r="P9" s="24">
        <v>192718.35769999999</v>
      </c>
      <c r="Q9" s="26" t="s">
        <v>21</v>
      </c>
      <c r="R9" s="27" t="s">
        <v>21</v>
      </c>
    </row>
    <row r="10" spans="2:19" ht="14.4">
      <c r="B10" s="2" t="s">
        <v>13</v>
      </c>
      <c r="C10" s="1"/>
      <c r="D10" s="1">
        <v>7322</v>
      </c>
      <c r="E10" s="1">
        <v>544938</v>
      </c>
      <c r="F10" s="1"/>
      <c r="G10" s="1"/>
      <c r="H10" s="1">
        <v>419882</v>
      </c>
      <c r="I10" s="1">
        <v>110268.54090000001</v>
      </c>
      <c r="J10" s="1">
        <v>26.261792809999999</v>
      </c>
      <c r="K10" s="1"/>
      <c r="L10" s="1"/>
      <c r="M10" s="1"/>
      <c r="N10" s="23" t="s">
        <v>14</v>
      </c>
      <c r="O10" s="24">
        <v>350371</v>
      </c>
      <c r="P10" s="24">
        <v>112374.3401</v>
      </c>
      <c r="Q10" s="26" t="s">
        <v>22</v>
      </c>
      <c r="R10" s="27" t="s">
        <v>22</v>
      </c>
    </row>
    <row r="11" spans="2:19" ht="14.4">
      <c r="B11" s="1"/>
      <c r="C11" s="1"/>
      <c r="D11" s="1">
        <v>7332</v>
      </c>
      <c r="E11" s="1">
        <v>336620</v>
      </c>
      <c r="F11" s="1"/>
      <c r="G11" s="1"/>
      <c r="H11" s="1"/>
      <c r="I11" s="1"/>
      <c r="J11" s="1"/>
      <c r="K11" s="1"/>
      <c r="L11" s="1"/>
      <c r="M11" s="1"/>
      <c r="N11" s="23" t="s">
        <v>15</v>
      </c>
      <c r="O11" s="24">
        <v>449957</v>
      </c>
      <c r="P11" s="24">
        <v>196001.45860000001</v>
      </c>
      <c r="Q11" s="26" t="s">
        <v>23</v>
      </c>
      <c r="R11" s="27" t="s">
        <v>23</v>
      </c>
    </row>
    <row r="12" spans="2:19" ht="14.4">
      <c r="B12" s="1"/>
      <c r="C12" s="1"/>
      <c r="D12" s="1">
        <v>7349</v>
      </c>
      <c r="E12" s="1">
        <v>378088</v>
      </c>
      <c r="F12" s="1"/>
      <c r="G12" s="1"/>
      <c r="H12" s="1"/>
      <c r="I12" s="1"/>
      <c r="J12" s="1"/>
      <c r="K12" s="1"/>
      <c r="L12" s="1"/>
      <c r="M12" s="1"/>
      <c r="N12" s="23" t="s">
        <v>16</v>
      </c>
      <c r="O12" s="24">
        <v>336074.3333</v>
      </c>
      <c r="P12" s="24">
        <v>81407.281400000007</v>
      </c>
      <c r="Q12" s="26" t="s">
        <v>24</v>
      </c>
      <c r="R12" s="27" t="s">
        <v>24</v>
      </c>
    </row>
    <row r="13" spans="2:19" ht="14.4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23" t="s">
        <v>17</v>
      </c>
      <c r="O13" s="24">
        <v>165117.3333</v>
      </c>
      <c r="P13" s="24">
        <v>58772.249580000003</v>
      </c>
      <c r="Q13" s="26" t="s">
        <v>25</v>
      </c>
      <c r="R13" s="27" t="s">
        <v>25</v>
      </c>
    </row>
    <row r="14" spans="2:19" ht="14.4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23" t="s">
        <v>18</v>
      </c>
      <c r="O14" s="24">
        <v>574366.66669999994</v>
      </c>
      <c r="P14" s="24">
        <v>149495.90849999999</v>
      </c>
      <c r="Q14" s="26" t="s">
        <v>26</v>
      </c>
      <c r="R14" s="27" t="s">
        <v>26</v>
      </c>
    </row>
    <row r="15" spans="2:19" ht="14.4">
      <c r="B15" s="1" t="s">
        <v>0</v>
      </c>
      <c r="C15" s="1" t="s">
        <v>11</v>
      </c>
      <c r="D15" s="1" t="s">
        <v>2</v>
      </c>
      <c r="E15" s="1"/>
      <c r="F15" s="1" t="s">
        <v>3</v>
      </c>
      <c r="G15" s="1" t="s">
        <v>4</v>
      </c>
      <c r="H15" s="1" t="s">
        <v>5</v>
      </c>
      <c r="I15" s="1" t="s">
        <v>6</v>
      </c>
      <c r="J15" s="1" t="s">
        <v>7</v>
      </c>
      <c r="K15" s="1"/>
      <c r="L15" s="1"/>
      <c r="M15" s="1"/>
      <c r="N15" s="28" t="s">
        <v>19</v>
      </c>
      <c r="O15" s="29">
        <v>1179041</v>
      </c>
      <c r="P15" s="29">
        <v>145527.90549999999</v>
      </c>
      <c r="Q15" s="30" t="s">
        <v>27</v>
      </c>
      <c r="R15" s="31" t="s">
        <v>27</v>
      </c>
    </row>
    <row r="16" spans="2:19" ht="14.4">
      <c r="B16" s="2" t="s">
        <v>20</v>
      </c>
      <c r="C16" s="1"/>
      <c r="D16" s="1">
        <v>7323</v>
      </c>
      <c r="E16" s="1">
        <v>638052</v>
      </c>
      <c r="F16" s="1"/>
      <c r="G16" s="1"/>
      <c r="H16" s="1">
        <v>558250.33330000006</v>
      </c>
      <c r="I16" s="1">
        <v>143552.35759999999</v>
      </c>
      <c r="J16" s="1">
        <v>25.714692670000002</v>
      </c>
      <c r="K16" s="1"/>
      <c r="L16" s="1"/>
      <c r="M16" s="1"/>
      <c r="N16" s="1"/>
      <c r="O16" s="1"/>
      <c r="P16" s="1"/>
    </row>
    <row r="17" spans="2:17" ht="14.4">
      <c r="B17" s="1"/>
      <c r="C17" s="1"/>
      <c r="D17" s="1">
        <v>7333</v>
      </c>
      <c r="E17" s="1">
        <v>644171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7" ht="14.4">
      <c r="B18" s="1"/>
      <c r="C18" s="1"/>
      <c r="D18" s="1">
        <v>7350</v>
      </c>
      <c r="E18" s="1">
        <v>392528</v>
      </c>
      <c r="F18" s="1"/>
      <c r="G18" s="1"/>
      <c r="H18" s="1"/>
      <c r="I18" s="1"/>
      <c r="J18" s="1"/>
      <c r="K18" s="1"/>
      <c r="M18" s="36" t="s">
        <v>28</v>
      </c>
      <c r="N18" s="37" t="s">
        <v>29</v>
      </c>
      <c r="O18" s="37" t="s">
        <v>30</v>
      </c>
      <c r="P18" s="37" t="s">
        <v>31</v>
      </c>
      <c r="Q18" s="38" t="s">
        <v>32</v>
      </c>
    </row>
    <row r="19" spans="2:17" ht="14.4">
      <c r="B19" s="1"/>
      <c r="C19" s="1"/>
      <c r="D19" s="1">
        <v>7364</v>
      </c>
      <c r="E19" s="1">
        <v>364691</v>
      </c>
      <c r="F19" s="1"/>
      <c r="G19" s="1"/>
      <c r="H19" s="1"/>
      <c r="I19" s="1"/>
      <c r="J19" s="1"/>
      <c r="K19" s="1"/>
      <c r="L19" s="1"/>
      <c r="M19" s="23" t="s">
        <v>1</v>
      </c>
      <c r="N19" s="24">
        <f>E4</f>
        <v>1367066</v>
      </c>
      <c r="O19" s="24">
        <f>E5</f>
        <v>326894</v>
      </c>
      <c r="P19" s="24">
        <f>E6</f>
        <v>430575</v>
      </c>
      <c r="Q19" s="32">
        <f>E7</f>
        <v>607392</v>
      </c>
    </row>
    <row r="20" spans="2:17" ht="14.4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23" t="s">
        <v>10</v>
      </c>
      <c r="N20" s="24">
        <f>E10</f>
        <v>544938</v>
      </c>
      <c r="O20" s="24">
        <f>E11</f>
        <v>336620</v>
      </c>
      <c r="P20" s="24">
        <f>E12</f>
        <v>378088</v>
      </c>
      <c r="Q20" s="32"/>
    </row>
    <row r="21" spans="2:17" ht="14.4">
      <c r="B21" s="1" t="s">
        <v>0</v>
      </c>
      <c r="C21" s="1" t="s">
        <v>12</v>
      </c>
      <c r="D21" s="1" t="s">
        <v>2</v>
      </c>
      <c r="E21" s="1"/>
      <c r="F21" s="1" t="s">
        <v>3</v>
      </c>
      <c r="G21" s="1" t="s">
        <v>4</v>
      </c>
      <c r="H21" s="1" t="s">
        <v>5</v>
      </c>
      <c r="I21" s="1" t="s">
        <v>6</v>
      </c>
      <c r="J21" s="1" t="s">
        <v>7</v>
      </c>
      <c r="K21" s="1"/>
      <c r="L21" s="1"/>
      <c r="M21" s="23" t="s">
        <v>11</v>
      </c>
      <c r="N21" s="24">
        <f>E16</f>
        <v>638052</v>
      </c>
      <c r="O21" s="24">
        <f>E17</f>
        <v>644171</v>
      </c>
      <c r="P21" s="24">
        <f>E18</f>
        <v>392528</v>
      </c>
      <c r="Q21" s="32">
        <f>E19</f>
        <v>364691</v>
      </c>
    </row>
    <row r="22" spans="2:17" ht="14.4">
      <c r="B22" s="2" t="s">
        <v>21</v>
      </c>
      <c r="C22" s="1"/>
      <c r="D22" s="1">
        <v>7324</v>
      </c>
      <c r="E22" s="1">
        <v>579689</v>
      </c>
      <c r="F22" s="1"/>
      <c r="G22" s="1"/>
      <c r="H22" s="1">
        <v>620019</v>
      </c>
      <c r="I22" s="1">
        <v>192718.35769999999</v>
      </c>
      <c r="J22" s="1">
        <v>31.08265355</v>
      </c>
      <c r="K22" s="1"/>
      <c r="L22" s="1"/>
      <c r="M22" s="23" t="s">
        <v>12</v>
      </c>
      <c r="N22" s="24">
        <f>E22</f>
        <v>579689</v>
      </c>
      <c r="O22" s="24">
        <f>E23</f>
        <v>829711</v>
      </c>
      <c r="P22" s="24">
        <f>E24</f>
        <v>450657</v>
      </c>
      <c r="Q22" s="32"/>
    </row>
    <row r="23" spans="2:17" ht="14.4">
      <c r="B23" s="1"/>
      <c r="C23" s="1"/>
      <c r="D23" s="1">
        <v>7334</v>
      </c>
      <c r="E23" s="1">
        <v>829711</v>
      </c>
      <c r="F23" s="1"/>
      <c r="G23" s="1"/>
      <c r="H23" s="1"/>
      <c r="I23" s="1"/>
      <c r="J23" s="1"/>
      <c r="K23" s="1"/>
      <c r="L23" s="1"/>
      <c r="M23" s="23" t="s">
        <v>14</v>
      </c>
      <c r="N23" s="24">
        <f>E28</f>
        <v>433903</v>
      </c>
      <c r="O23" s="24">
        <f>E29</f>
        <v>197238</v>
      </c>
      <c r="P23" s="24">
        <f>E30</f>
        <v>394598</v>
      </c>
      <c r="Q23" s="32">
        <f>E31</f>
        <v>222612</v>
      </c>
    </row>
    <row r="24" spans="2:17" ht="14.4">
      <c r="B24" s="1"/>
      <c r="C24" s="1"/>
      <c r="D24" s="1">
        <v>7351</v>
      </c>
      <c r="E24" s="1">
        <v>450657</v>
      </c>
      <c r="F24" s="1"/>
      <c r="G24" s="1"/>
      <c r="H24" s="1"/>
      <c r="I24" s="1"/>
      <c r="J24" s="1"/>
      <c r="K24" s="1"/>
      <c r="L24" s="1"/>
      <c r="M24" s="23" t="s">
        <v>15</v>
      </c>
      <c r="N24" s="24">
        <f>E34</f>
        <v>665986</v>
      </c>
      <c r="O24" s="24">
        <f>E35</f>
        <v>400382</v>
      </c>
      <c r="P24" s="24">
        <f>E36</f>
        <v>283503</v>
      </c>
      <c r="Q24" s="32"/>
    </row>
    <row r="25" spans="2:17" ht="14.4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23" t="s">
        <v>16</v>
      </c>
      <c r="N25" s="24">
        <f>E39</f>
        <v>400515</v>
      </c>
      <c r="O25" s="24">
        <f>E40</f>
        <v>244586</v>
      </c>
      <c r="P25" s="24">
        <f>E41</f>
        <v>363122</v>
      </c>
      <c r="Q25" s="32"/>
    </row>
    <row r="26" spans="2:17" ht="14.4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23" t="s">
        <v>17</v>
      </c>
      <c r="N26" s="24">
        <f>E44</f>
        <v>526468</v>
      </c>
      <c r="O26" s="24">
        <f>E45</f>
        <v>217671</v>
      </c>
      <c r="P26" s="24">
        <f>E46</f>
        <v>101655</v>
      </c>
      <c r="Q26" s="32">
        <f>E47</f>
        <v>176026</v>
      </c>
    </row>
    <row r="27" spans="2:17" ht="14.4">
      <c r="B27" s="1" t="s">
        <v>0</v>
      </c>
      <c r="C27" s="1" t="s">
        <v>14</v>
      </c>
      <c r="D27" s="1" t="s">
        <v>2</v>
      </c>
      <c r="E27" s="1"/>
      <c r="F27" s="1" t="s">
        <v>3</v>
      </c>
      <c r="G27" s="1" t="s">
        <v>4</v>
      </c>
      <c r="H27" s="1" t="s">
        <v>5</v>
      </c>
      <c r="I27" s="1" t="s">
        <v>6</v>
      </c>
      <c r="J27" s="1" t="s">
        <v>7</v>
      </c>
      <c r="K27" s="1"/>
      <c r="L27" s="1"/>
      <c r="M27" s="23" t="s">
        <v>18</v>
      </c>
      <c r="N27" s="24">
        <f>E50</f>
        <v>745707</v>
      </c>
      <c r="O27" s="24">
        <f>E51</f>
        <v>470506</v>
      </c>
      <c r="P27" s="24">
        <f>E52</f>
        <v>119678</v>
      </c>
      <c r="Q27" s="32">
        <f>E53</f>
        <v>506887</v>
      </c>
    </row>
    <row r="28" spans="2:17" ht="14.4">
      <c r="B28" s="2" t="s">
        <v>22</v>
      </c>
      <c r="C28" s="1"/>
      <c r="D28" s="1">
        <v>7325</v>
      </c>
      <c r="E28" s="1">
        <v>433903</v>
      </c>
      <c r="F28" s="1"/>
      <c r="G28" s="1"/>
      <c r="H28" s="1">
        <v>350371</v>
      </c>
      <c r="I28" s="1">
        <v>112374.3401</v>
      </c>
      <c r="J28" s="1">
        <v>32.072956990000002</v>
      </c>
      <c r="K28" s="1"/>
      <c r="L28" s="1"/>
      <c r="M28" s="28" t="s">
        <v>19</v>
      </c>
      <c r="N28" s="29">
        <f>E56</f>
        <v>1097838</v>
      </c>
      <c r="O28" s="29">
        <f>E57</f>
        <v>1092234</v>
      </c>
      <c r="P28" s="29">
        <f>E58</f>
        <v>415575</v>
      </c>
      <c r="Q28" s="33">
        <f>E59</f>
        <v>1347051</v>
      </c>
    </row>
    <row r="29" spans="2:17" ht="14.4">
      <c r="B29" s="1"/>
      <c r="C29" s="1"/>
      <c r="D29" s="1">
        <v>7335</v>
      </c>
      <c r="E29" s="1">
        <v>197238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7" ht="14.4">
      <c r="B30" s="1"/>
      <c r="C30" s="1"/>
      <c r="D30" s="1">
        <v>7352</v>
      </c>
      <c r="E30" s="1">
        <v>394598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7" ht="14.4">
      <c r="B31" s="1"/>
      <c r="C31" s="1"/>
      <c r="D31" s="1">
        <v>7366</v>
      </c>
      <c r="E31" s="1">
        <v>222612</v>
      </c>
      <c r="F31" s="1"/>
      <c r="G31" s="1"/>
      <c r="H31" s="1"/>
      <c r="I31" s="1"/>
      <c r="J31" s="1"/>
      <c r="K31" s="1"/>
      <c r="L31" s="1"/>
      <c r="M31" s="1"/>
      <c r="N31" s="1"/>
      <c r="O31" s="36" t="s">
        <v>9</v>
      </c>
      <c r="P31" s="37" t="s">
        <v>5</v>
      </c>
      <c r="Q31" s="38" t="s">
        <v>60</v>
      </c>
    </row>
    <row r="32" spans="2:17" ht="14.4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23" t="s">
        <v>1</v>
      </c>
      <c r="P32" s="24">
        <v>454953.6667</v>
      </c>
      <c r="Q32" s="34">
        <v>125.85</v>
      </c>
    </row>
    <row r="33" spans="2:17" ht="14.4">
      <c r="B33" s="1"/>
      <c r="C33" s="1" t="s">
        <v>15</v>
      </c>
      <c r="D33" s="1" t="s">
        <v>2</v>
      </c>
      <c r="E33" s="1"/>
      <c r="F33" s="1" t="s">
        <v>3</v>
      </c>
      <c r="G33" s="1" t="s">
        <v>4</v>
      </c>
      <c r="H33" s="1" t="s">
        <v>5</v>
      </c>
      <c r="I33" s="1" t="s">
        <v>6</v>
      </c>
      <c r="J33" s="1" t="s">
        <v>7</v>
      </c>
      <c r="K33" s="1"/>
      <c r="L33" s="1"/>
      <c r="M33" s="1"/>
      <c r="N33" s="1"/>
      <c r="O33" s="23" t="s">
        <v>10</v>
      </c>
      <c r="P33" s="24">
        <v>419882</v>
      </c>
      <c r="Q33" s="34">
        <v>1.4560999999999999</v>
      </c>
    </row>
    <row r="34" spans="2:17" ht="14.4">
      <c r="B34" s="2" t="s">
        <v>23</v>
      </c>
      <c r="C34" s="1"/>
      <c r="D34" s="1">
        <v>7326</v>
      </c>
      <c r="E34" s="1">
        <v>665986</v>
      </c>
      <c r="F34" s="1"/>
      <c r="G34" s="1"/>
      <c r="H34" s="1">
        <v>449957</v>
      </c>
      <c r="I34" s="1">
        <v>196001.45860000001</v>
      </c>
      <c r="J34" s="1">
        <v>43.560042099999997</v>
      </c>
      <c r="K34" s="1"/>
      <c r="L34" s="1"/>
      <c r="M34" s="1"/>
      <c r="N34" s="1"/>
      <c r="O34" s="23" t="s">
        <v>11</v>
      </c>
      <c r="P34" s="24">
        <v>558250.33330000006</v>
      </c>
      <c r="Q34" s="34">
        <v>1.9</v>
      </c>
    </row>
    <row r="35" spans="2:17" ht="14.4">
      <c r="B35" s="1"/>
      <c r="C35" s="1"/>
      <c r="D35" s="1">
        <v>7339</v>
      </c>
      <c r="E35" s="1">
        <v>400382</v>
      </c>
      <c r="F35" s="1"/>
      <c r="G35" s="1"/>
      <c r="H35" s="1"/>
      <c r="I35" s="1"/>
      <c r="J35" s="1"/>
      <c r="K35" s="1"/>
      <c r="L35" s="1"/>
      <c r="M35" s="1"/>
      <c r="N35" s="1"/>
      <c r="O35" s="23" t="s">
        <v>12</v>
      </c>
      <c r="P35" s="24">
        <v>620019</v>
      </c>
      <c r="Q35" s="34">
        <v>41.423299999999998</v>
      </c>
    </row>
    <row r="36" spans="2:17" ht="14.4">
      <c r="B36" s="1"/>
      <c r="C36" s="1"/>
      <c r="D36" s="1">
        <v>7353</v>
      </c>
      <c r="E36" s="1">
        <v>283503</v>
      </c>
      <c r="F36" s="1"/>
      <c r="G36" s="1"/>
      <c r="H36" s="1"/>
      <c r="I36" s="1"/>
      <c r="J36" s="1"/>
      <c r="K36" s="1"/>
      <c r="L36" s="1"/>
      <c r="M36" s="1"/>
      <c r="N36" s="1"/>
      <c r="O36" s="23" t="s">
        <v>14</v>
      </c>
      <c r="P36" s="24">
        <v>350371</v>
      </c>
      <c r="Q36" s="34">
        <v>4.9657</v>
      </c>
    </row>
    <row r="37" spans="2:17" ht="14.4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23" t="s">
        <v>15</v>
      </c>
      <c r="P37" s="24">
        <v>449957</v>
      </c>
      <c r="Q37" s="34">
        <v>3.1654</v>
      </c>
    </row>
    <row r="38" spans="2:17" ht="14.4">
      <c r="B38" s="1"/>
      <c r="C38" s="1" t="s">
        <v>16</v>
      </c>
      <c r="D38" s="1" t="s">
        <v>2</v>
      </c>
      <c r="E38" s="1"/>
      <c r="F38" s="1" t="s">
        <v>3</v>
      </c>
      <c r="G38" s="1" t="s">
        <v>4</v>
      </c>
      <c r="H38" s="1" t="s">
        <v>5</v>
      </c>
      <c r="I38" s="1" t="s">
        <v>6</v>
      </c>
      <c r="J38" s="1" t="s">
        <v>7</v>
      </c>
      <c r="K38" s="1"/>
      <c r="L38" s="1"/>
      <c r="M38" s="1"/>
      <c r="N38" s="1"/>
      <c r="O38" s="23" t="s">
        <v>16</v>
      </c>
      <c r="P38" s="24">
        <v>336074.3333</v>
      </c>
      <c r="Q38" s="34">
        <v>15.9314</v>
      </c>
    </row>
    <row r="39" spans="2:17" ht="14.4">
      <c r="B39" s="2" t="s">
        <v>24</v>
      </c>
      <c r="C39" s="1"/>
      <c r="D39" s="1">
        <v>7327</v>
      </c>
      <c r="E39" s="1">
        <v>400515</v>
      </c>
      <c r="F39" s="1"/>
      <c r="G39" s="1"/>
      <c r="H39" s="1">
        <v>336074.3333</v>
      </c>
      <c r="I39" s="1">
        <v>81407.281400000007</v>
      </c>
      <c r="J39" s="1">
        <v>24.222998700000002</v>
      </c>
      <c r="K39" s="1"/>
      <c r="L39" s="1"/>
      <c r="M39" s="1"/>
      <c r="N39" s="1"/>
      <c r="O39" s="23" t="s">
        <v>17</v>
      </c>
      <c r="P39" s="24">
        <v>165117.3333</v>
      </c>
      <c r="Q39" s="34">
        <v>3.6575000000000002</v>
      </c>
    </row>
    <row r="40" spans="2:17" ht="14.4">
      <c r="B40" s="1"/>
      <c r="C40" s="1"/>
      <c r="D40" s="1">
        <v>7340</v>
      </c>
      <c r="E40" s="1">
        <v>244586</v>
      </c>
      <c r="F40" s="1"/>
      <c r="G40" s="1"/>
      <c r="H40" s="1"/>
      <c r="I40" s="1"/>
      <c r="J40" s="1"/>
      <c r="K40" s="1"/>
      <c r="L40" s="1"/>
      <c r="M40" s="1"/>
      <c r="N40" s="1"/>
      <c r="O40" s="23" t="s">
        <v>18</v>
      </c>
      <c r="P40" s="24">
        <v>574366.66669999994</v>
      </c>
      <c r="Q40" s="34">
        <v>3.3835999999999999</v>
      </c>
    </row>
    <row r="41" spans="2:17" ht="14.4">
      <c r="B41" s="1"/>
      <c r="C41" s="1"/>
      <c r="D41" s="1">
        <v>7354</v>
      </c>
      <c r="E41" s="1">
        <v>363122</v>
      </c>
      <c r="F41" s="1"/>
      <c r="G41" s="1"/>
      <c r="H41" s="1"/>
      <c r="I41" s="1"/>
      <c r="J41" s="1"/>
      <c r="K41" s="1"/>
      <c r="L41" s="1"/>
      <c r="M41" s="1"/>
      <c r="N41" s="1"/>
      <c r="O41" s="28" t="s">
        <v>19</v>
      </c>
      <c r="P41" s="29">
        <v>1179041</v>
      </c>
      <c r="Q41" s="35">
        <v>105.7032</v>
      </c>
    </row>
    <row r="42" spans="2:17" ht="14.4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2:17" ht="14.4">
      <c r="B43" s="1"/>
      <c r="C43" s="1" t="s">
        <v>17</v>
      </c>
      <c r="D43" s="1" t="s">
        <v>2</v>
      </c>
      <c r="E43" s="1"/>
      <c r="F43" s="1" t="s">
        <v>3</v>
      </c>
      <c r="G43" s="1" t="s">
        <v>4</v>
      </c>
      <c r="H43" s="1" t="s">
        <v>5</v>
      </c>
      <c r="I43" s="1" t="s">
        <v>6</v>
      </c>
      <c r="J43" s="1" t="s">
        <v>7</v>
      </c>
      <c r="K43" s="1"/>
      <c r="L43" s="1"/>
      <c r="M43" s="1"/>
      <c r="N43" s="1"/>
      <c r="O43" s="1"/>
      <c r="P43" s="1"/>
    </row>
    <row r="44" spans="2:17" ht="14.4">
      <c r="B44" s="2" t="s">
        <v>25</v>
      </c>
      <c r="C44" s="1"/>
      <c r="D44" s="1">
        <v>7328</v>
      </c>
      <c r="E44" s="1">
        <v>526468</v>
      </c>
      <c r="F44" s="1"/>
      <c r="G44" s="1"/>
      <c r="H44" s="1">
        <v>165117.3333</v>
      </c>
      <c r="I44" s="1">
        <v>58772.249580000003</v>
      </c>
      <c r="J44" s="1">
        <v>35.59423374</v>
      </c>
      <c r="K44" s="1"/>
      <c r="L44" s="1"/>
      <c r="M44" s="1"/>
      <c r="N44" s="1"/>
      <c r="O44" s="1"/>
      <c r="P44" s="1"/>
    </row>
    <row r="45" spans="2:17" ht="14.4">
      <c r="B45" s="1"/>
      <c r="C45" s="1"/>
      <c r="D45" s="1">
        <v>7341</v>
      </c>
      <c r="E45" s="1">
        <v>217671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2:17" ht="14.4">
      <c r="B46" s="1"/>
      <c r="C46" s="1"/>
      <c r="D46" s="1">
        <v>7355</v>
      </c>
      <c r="E46" s="1">
        <v>101655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2:17" ht="14.4">
      <c r="B47" s="1"/>
      <c r="C47" s="1"/>
      <c r="D47" s="1">
        <v>7363</v>
      </c>
      <c r="E47" s="1">
        <v>176026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2:17" ht="14.4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2:16" ht="14.4">
      <c r="B49" s="1"/>
      <c r="C49" s="1" t="s">
        <v>18</v>
      </c>
      <c r="D49" s="1" t="s">
        <v>2</v>
      </c>
      <c r="E49" s="1"/>
      <c r="F49" s="1" t="s">
        <v>3</v>
      </c>
      <c r="G49" s="1" t="s">
        <v>4</v>
      </c>
      <c r="H49" s="1" t="s">
        <v>5</v>
      </c>
      <c r="I49" s="1" t="s">
        <v>6</v>
      </c>
      <c r="J49" s="1" t="s">
        <v>7</v>
      </c>
      <c r="K49" s="1"/>
      <c r="L49" s="1"/>
      <c r="M49" s="1"/>
      <c r="N49" s="1"/>
      <c r="O49" s="1"/>
      <c r="P49" s="1"/>
    </row>
    <row r="50" spans="2:16" ht="14.4">
      <c r="B50" s="2" t="s">
        <v>26</v>
      </c>
      <c r="C50" s="1"/>
      <c r="D50" s="1">
        <v>7329</v>
      </c>
      <c r="E50" s="1">
        <v>745707</v>
      </c>
      <c r="F50" s="1"/>
      <c r="G50" s="1"/>
      <c r="H50" s="1">
        <v>574366.66669999994</v>
      </c>
      <c r="I50" s="1">
        <v>149495.90849999999</v>
      </c>
      <c r="J50" s="1">
        <v>26.02795691</v>
      </c>
      <c r="K50" s="1"/>
      <c r="L50" s="1"/>
      <c r="M50" s="1"/>
      <c r="N50" s="1"/>
      <c r="O50" s="1"/>
      <c r="P50" s="1"/>
    </row>
    <row r="51" spans="2:16" ht="14.4">
      <c r="B51" s="1"/>
      <c r="C51" s="1"/>
      <c r="D51" s="1">
        <v>7342</v>
      </c>
      <c r="E51" s="1">
        <v>470506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2:16" ht="14.4">
      <c r="B52" s="1"/>
      <c r="C52" s="1"/>
      <c r="D52" s="1">
        <v>7356</v>
      </c>
      <c r="E52" s="1">
        <v>119678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2:16" ht="14.4">
      <c r="B53" s="1"/>
      <c r="C53" s="1"/>
      <c r="D53" s="1">
        <v>7361</v>
      </c>
      <c r="E53" s="1">
        <v>506887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2:16" ht="14.4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2:16" ht="14.4">
      <c r="B55" s="2" t="s">
        <v>27</v>
      </c>
      <c r="C55" s="1" t="s">
        <v>19</v>
      </c>
      <c r="D55" s="1" t="s">
        <v>2</v>
      </c>
      <c r="E55" s="1"/>
      <c r="F55" s="1" t="s">
        <v>3</v>
      </c>
      <c r="G55" s="1" t="s">
        <v>4</v>
      </c>
      <c r="H55" s="1" t="s">
        <v>5</v>
      </c>
      <c r="I55" s="1" t="s">
        <v>6</v>
      </c>
      <c r="J55" s="1" t="s">
        <v>7</v>
      </c>
      <c r="K55" s="1"/>
      <c r="L55" s="1"/>
      <c r="M55" s="1"/>
      <c r="N55" s="1"/>
      <c r="O55" s="1"/>
      <c r="P55" s="1"/>
    </row>
    <row r="56" spans="2:16" ht="14.4">
      <c r="B56" s="1"/>
      <c r="C56" s="1"/>
      <c r="D56" s="1">
        <v>7330</v>
      </c>
      <c r="E56" s="1">
        <v>1097838</v>
      </c>
      <c r="F56" s="1"/>
      <c r="G56" s="1"/>
      <c r="H56" s="1">
        <v>1179041</v>
      </c>
      <c r="I56" s="1">
        <v>145527.90549999999</v>
      </c>
      <c r="J56" s="1">
        <v>12.34290457</v>
      </c>
      <c r="K56" s="1"/>
      <c r="L56" s="1"/>
      <c r="M56" s="1"/>
      <c r="N56" s="1"/>
      <c r="O56" s="1"/>
      <c r="P56" s="1"/>
    </row>
    <row r="57" spans="2:16" ht="14.4">
      <c r="B57" s="1"/>
      <c r="C57" s="1"/>
      <c r="D57" s="1">
        <v>7343</v>
      </c>
      <c r="E57" s="1">
        <v>1092234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2:16" ht="14.4">
      <c r="B58" s="1"/>
      <c r="C58" s="1"/>
      <c r="D58" s="1">
        <v>7360</v>
      </c>
      <c r="E58" s="1">
        <v>415575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2:16" ht="14.4">
      <c r="B59" s="1"/>
      <c r="C59" s="1"/>
      <c r="D59" s="1">
        <v>7365</v>
      </c>
      <c r="E59" s="1">
        <v>1347051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E2F7F-3A84-4D58-BF93-236277828F7A}">
  <dimension ref="B3:S30"/>
  <sheetViews>
    <sheetView workbookViewId="0">
      <selection activeCell="H20" sqref="H20"/>
    </sheetView>
  </sheetViews>
  <sheetFormatPr defaultRowHeight="13.8"/>
  <cols>
    <col min="13" max="13" width="11.796875" customWidth="1"/>
    <col min="14" max="14" width="13.296875" customWidth="1"/>
    <col min="16" max="16" width="14" customWidth="1"/>
  </cols>
  <sheetData>
    <row r="3" spans="2:16" ht="42">
      <c r="B3" s="50" t="s">
        <v>28</v>
      </c>
      <c r="C3" s="37" t="s">
        <v>5</v>
      </c>
      <c r="D3" s="39" t="s">
        <v>29</v>
      </c>
      <c r="E3" s="51" t="s">
        <v>65</v>
      </c>
      <c r="F3" s="39" t="s">
        <v>30</v>
      </c>
      <c r="G3" s="51" t="s">
        <v>66</v>
      </c>
      <c r="H3" s="39" t="s">
        <v>31</v>
      </c>
      <c r="I3" s="51" t="s">
        <v>67</v>
      </c>
      <c r="J3" s="39" t="s">
        <v>32</v>
      </c>
      <c r="K3" s="51" t="s">
        <v>68</v>
      </c>
      <c r="L3" s="39" t="s">
        <v>5</v>
      </c>
      <c r="M3" s="52" t="s">
        <v>71</v>
      </c>
      <c r="N3" s="53" t="s">
        <v>70</v>
      </c>
    </row>
    <row r="4" spans="2:16" ht="14.4">
      <c r="B4" s="41" t="s">
        <v>1</v>
      </c>
      <c r="C4" s="24">
        <v>454953.6667</v>
      </c>
      <c r="D4" s="42">
        <v>1367066</v>
      </c>
      <c r="E4" s="43">
        <f>(9028.5+D4)/10686</f>
        <v>128.77545386486992</v>
      </c>
      <c r="F4" s="42">
        <v>326894</v>
      </c>
      <c r="G4" s="43">
        <f>(9028.5+F4)/10686</f>
        <v>31.435757065319109</v>
      </c>
      <c r="H4" s="42">
        <v>430575</v>
      </c>
      <c r="I4" s="43">
        <f>(9028.5+H4)/10686</f>
        <v>41.138265019651882</v>
      </c>
      <c r="J4" s="42">
        <v>607392</v>
      </c>
      <c r="K4" s="43">
        <f>(9028.5+J4)/10686</f>
        <v>57.684868051656373</v>
      </c>
      <c r="L4" s="42">
        <f>AVERAGE(F4,H4,J4)</f>
        <v>454953.66666666669</v>
      </c>
      <c r="M4" s="43">
        <f>AVERAGE(G4,I4,K4)</f>
        <v>43.419630045542455</v>
      </c>
      <c r="N4" s="44">
        <f>_xlfn.STDEV.S(G4,I4,K4)</f>
        <v>13.272431076456172</v>
      </c>
    </row>
    <row r="5" spans="2:16" ht="14.4">
      <c r="B5" s="41" t="s">
        <v>10</v>
      </c>
      <c r="C5" s="24">
        <v>419882</v>
      </c>
      <c r="D5" s="42">
        <v>544938</v>
      </c>
      <c r="E5" s="43">
        <f t="shared" ref="E5:E14" si="0">(9028.5+D5)/10686</f>
        <v>51.840398652442445</v>
      </c>
      <c r="F5" s="42">
        <v>336620</v>
      </c>
      <c r="G5" s="43">
        <f t="shared" ref="G5:G14" si="1">(9028.5+F5)/10686</f>
        <v>32.345919895189965</v>
      </c>
      <c r="H5" s="42">
        <v>378088</v>
      </c>
      <c r="I5" s="43">
        <f t="shared" ref="I5:I14" si="2">(9028.5+H5)/10686</f>
        <v>36.226511323226653</v>
      </c>
      <c r="J5" s="42"/>
      <c r="K5" s="43"/>
      <c r="L5" s="42">
        <f>AVERAGE(F5,D5,H5)</f>
        <v>419882</v>
      </c>
      <c r="M5" s="43">
        <f>AVERAGE(E5,G5,I5)</f>
        <v>40.137609956953021</v>
      </c>
      <c r="N5" s="44">
        <f>_xlfn.STDEV.S(E5,G5,I5)</f>
        <v>10.318972569800435</v>
      </c>
    </row>
    <row r="6" spans="2:16" ht="14.4">
      <c r="B6" s="41" t="s">
        <v>11</v>
      </c>
      <c r="C6" s="24">
        <v>558250.33330000006</v>
      </c>
      <c r="D6" s="42">
        <v>638052</v>
      </c>
      <c r="E6" s="43">
        <f t="shared" si="0"/>
        <v>60.554042672655811</v>
      </c>
      <c r="F6" s="42">
        <v>644171</v>
      </c>
      <c r="G6" s="43">
        <f t="shared" si="1"/>
        <v>61.126661051843534</v>
      </c>
      <c r="H6" s="42">
        <v>392528</v>
      </c>
      <c r="I6" s="43">
        <f t="shared" si="2"/>
        <v>37.577812090585816</v>
      </c>
      <c r="J6" s="42">
        <v>364691</v>
      </c>
      <c r="K6" s="43">
        <f t="shared" ref="K6:K13" si="3">(9028.5+J6)/10686</f>
        <v>34.972814897997381</v>
      </c>
      <c r="L6" s="42">
        <f>AVERAGE(D6,F6,H6)</f>
        <v>558250.33333333337</v>
      </c>
      <c r="M6" s="43">
        <f>AVERAGE(E6,G6,I6)</f>
        <v>53.086171938361723</v>
      </c>
      <c r="N6" s="44">
        <f>_xlfn.STDEV.S(E6,G6,I6)</f>
        <v>13.433684968322247</v>
      </c>
    </row>
    <row r="7" spans="2:16" ht="14.4">
      <c r="B7" s="41" t="s">
        <v>12</v>
      </c>
      <c r="C7" s="24">
        <v>620019</v>
      </c>
      <c r="D7" s="42">
        <v>579689</v>
      </c>
      <c r="E7" s="43">
        <f t="shared" si="0"/>
        <v>55.092410630731798</v>
      </c>
      <c r="F7" s="42">
        <v>829711</v>
      </c>
      <c r="G7" s="43">
        <f t="shared" si="1"/>
        <v>78.489565787011045</v>
      </c>
      <c r="H7" s="42">
        <v>450657</v>
      </c>
      <c r="I7" s="43">
        <f t="shared" si="2"/>
        <v>43.017546322290848</v>
      </c>
      <c r="J7" s="42"/>
      <c r="K7" s="43"/>
      <c r="L7" s="42">
        <f>AVERAGE(D7,F7,H7)</f>
        <v>620019</v>
      </c>
      <c r="M7" s="43">
        <f>AVERAGE(E7,G7,I7)</f>
        <v>58.866507580011238</v>
      </c>
      <c r="N7" s="44">
        <f>_xlfn.STDEV.S(E7,G7,I7)</f>
        <v>18.034658218643656</v>
      </c>
    </row>
    <row r="8" spans="2:16" ht="14.4">
      <c r="B8" s="41" t="s">
        <v>14</v>
      </c>
      <c r="C8" s="24">
        <v>350371</v>
      </c>
      <c r="D8" s="42">
        <v>433903</v>
      </c>
      <c r="E8" s="43">
        <f t="shared" si="0"/>
        <v>41.449700542766237</v>
      </c>
      <c r="F8" s="42">
        <v>197238</v>
      </c>
      <c r="G8" s="43">
        <f t="shared" si="1"/>
        <v>19.302498596294217</v>
      </c>
      <c r="H8" s="42">
        <v>394598</v>
      </c>
      <c r="I8" s="43">
        <f t="shared" si="2"/>
        <v>37.77152348867677</v>
      </c>
      <c r="J8" s="42">
        <v>222612</v>
      </c>
      <c r="K8" s="43">
        <f t="shared" si="3"/>
        <v>21.677007299270073</v>
      </c>
      <c r="L8" s="42">
        <f>AVERAGE(D8,H8,J8)</f>
        <v>350371</v>
      </c>
      <c r="M8" s="43">
        <f>AVERAGE(E8,I8,K8)</f>
        <v>33.632743776904356</v>
      </c>
      <c r="N8" s="44">
        <f>_xlfn.STDEV.S(E8,I8,K8)</f>
        <v>10.516034074321173</v>
      </c>
    </row>
    <row r="9" spans="2:16" ht="14.4">
      <c r="B9" s="41" t="s">
        <v>15</v>
      </c>
      <c r="C9" s="24">
        <v>449957</v>
      </c>
      <c r="D9" s="42">
        <v>665986</v>
      </c>
      <c r="E9" s="43">
        <f t="shared" si="0"/>
        <v>63.168117162642709</v>
      </c>
      <c r="F9" s="42">
        <v>400382</v>
      </c>
      <c r="G9" s="43">
        <f t="shared" si="1"/>
        <v>38.312792438704847</v>
      </c>
      <c r="H9" s="42">
        <v>283503</v>
      </c>
      <c r="I9" s="43">
        <f t="shared" si="2"/>
        <v>27.37521055586749</v>
      </c>
      <c r="J9" s="42"/>
      <c r="K9" s="43"/>
      <c r="L9" s="42">
        <f>AVERAGE(D9,F9,H9)</f>
        <v>449957</v>
      </c>
      <c r="M9" s="43">
        <f>AVERAGE(E9,G9,I9)</f>
        <v>42.95204005240501</v>
      </c>
      <c r="N9" s="44">
        <f>_xlfn.STDEV.S(G9,E9,I9)</f>
        <v>18.341892068602167</v>
      </c>
    </row>
    <row r="10" spans="2:16" ht="14.4">
      <c r="B10" s="41" t="s">
        <v>16</v>
      </c>
      <c r="C10" s="24">
        <v>336074.3333</v>
      </c>
      <c r="D10" s="42">
        <v>400515</v>
      </c>
      <c r="E10" s="43">
        <f t="shared" si="0"/>
        <v>38.325238629983154</v>
      </c>
      <c r="F10" s="42">
        <v>244586</v>
      </c>
      <c r="G10" s="43">
        <f t="shared" si="1"/>
        <v>23.733342691371888</v>
      </c>
      <c r="H10" s="42">
        <v>363122</v>
      </c>
      <c r="I10" s="43">
        <f t="shared" si="2"/>
        <v>34.825987273067568</v>
      </c>
      <c r="J10" s="42"/>
      <c r="K10" s="43"/>
      <c r="L10" s="42">
        <f>AVERAGE(D10,F10,H10)</f>
        <v>336074.33333333331</v>
      </c>
      <c r="M10" s="43">
        <f>AVERAGE(E10,G10,I10)</f>
        <v>32.29485619814087</v>
      </c>
      <c r="N10" s="44">
        <f>_xlfn.STDEV.S(E10,G10,I10)</f>
        <v>7.6181247797381006</v>
      </c>
    </row>
    <row r="11" spans="2:16" ht="14.4">
      <c r="B11" s="41" t="s">
        <v>17</v>
      </c>
      <c r="C11" s="24">
        <v>165117.3333</v>
      </c>
      <c r="D11" s="42">
        <v>526468</v>
      </c>
      <c r="E11" s="43">
        <f t="shared" si="0"/>
        <v>50.111968931311999</v>
      </c>
      <c r="F11" s="42">
        <v>217671</v>
      </c>
      <c r="G11" s="43">
        <f t="shared" si="1"/>
        <v>21.21462661426165</v>
      </c>
      <c r="H11" s="42">
        <v>101655</v>
      </c>
      <c r="I11" s="43">
        <f t="shared" si="2"/>
        <v>10.357804604154969</v>
      </c>
      <c r="J11" s="42">
        <v>176026</v>
      </c>
      <c r="K11" s="43">
        <f t="shared" si="3"/>
        <v>17.317471457982407</v>
      </c>
      <c r="L11" s="42">
        <f>AVERAGE(F11,H11,J11)</f>
        <v>165117.33333333334</v>
      </c>
      <c r="M11" s="43">
        <f>AVERAGE(E11,G11,K11)</f>
        <v>29.548022334518688</v>
      </c>
      <c r="N11" s="44">
        <f>_xlfn.STDEV.S(G11,I11,K11)</f>
        <v>5.4999297751200906</v>
      </c>
    </row>
    <row r="12" spans="2:16" ht="14.4">
      <c r="B12" s="41" t="s">
        <v>18</v>
      </c>
      <c r="C12" s="24">
        <v>574366.66669999994</v>
      </c>
      <c r="D12" s="42">
        <v>745707</v>
      </c>
      <c r="E12" s="43">
        <f t="shared" si="0"/>
        <v>70.628439079169013</v>
      </c>
      <c r="F12" s="42">
        <v>470506</v>
      </c>
      <c r="G12" s="43">
        <f t="shared" si="1"/>
        <v>44.875023395096385</v>
      </c>
      <c r="H12" s="42">
        <v>119678</v>
      </c>
      <c r="I12" s="43">
        <f t="shared" si="2"/>
        <v>12.04440389294404</v>
      </c>
      <c r="J12" s="42">
        <v>506887</v>
      </c>
      <c r="K12" s="43">
        <f t="shared" si="3"/>
        <v>48.279571401834176</v>
      </c>
      <c r="L12" s="42">
        <f>AVERAGE(D12,F12,J12)</f>
        <v>574366.66666666663</v>
      </c>
      <c r="M12" s="43">
        <f>AVERAGE(E12,G12,K12)</f>
        <v>54.594344625366524</v>
      </c>
      <c r="N12" s="44">
        <f>_xlfn.STDEV.S(E12,G12,K12)</f>
        <v>13.989884756410259</v>
      </c>
    </row>
    <row r="13" spans="2:16" ht="14.4">
      <c r="B13" s="41" t="s">
        <v>19</v>
      </c>
      <c r="C13" s="24">
        <v>1179041</v>
      </c>
      <c r="D13" s="42">
        <v>1097838</v>
      </c>
      <c r="E13" s="43">
        <f t="shared" si="0"/>
        <v>103.58099382369456</v>
      </c>
      <c r="F13" s="42">
        <v>1092234</v>
      </c>
      <c r="G13" s="43">
        <f t="shared" si="1"/>
        <v>103.05656934306569</v>
      </c>
      <c r="H13" s="42">
        <v>415575</v>
      </c>
      <c r="I13" s="43">
        <f t="shared" si="2"/>
        <v>39.734559236384051</v>
      </c>
      <c r="J13" s="42">
        <v>1347051</v>
      </c>
      <c r="K13" s="43">
        <f t="shared" si="3"/>
        <v>126.90244244806289</v>
      </c>
      <c r="L13" s="42">
        <f>AVERAGE(D13,F13,J13)</f>
        <v>1179041</v>
      </c>
      <c r="M13" s="43">
        <f>AVERAGE(E13,G13,K13)</f>
        <v>111.18000187160771</v>
      </c>
      <c r="N13" s="44">
        <f>_xlfn.STDEV.S(E13,G13,K13)</f>
        <v>13.618557505077174</v>
      </c>
      <c r="P13" s="16"/>
    </row>
    <row r="14" spans="2:16" ht="14.4">
      <c r="B14" s="45" t="s">
        <v>76</v>
      </c>
      <c r="C14" s="29">
        <v>499260.5</v>
      </c>
      <c r="D14" s="29">
        <v>677913</v>
      </c>
      <c r="E14" s="46">
        <f t="shared" si="0"/>
        <v>64.284250421111736</v>
      </c>
      <c r="F14" s="29">
        <v>320608</v>
      </c>
      <c r="G14" s="46">
        <f t="shared" si="1"/>
        <v>30.847510761744338</v>
      </c>
      <c r="H14" s="29">
        <v>230897</v>
      </c>
      <c r="I14" s="46">
        <f t="shared" si="2"/>
        <v>22.452320793561668</v>
      </c>
      <c r="J14" s="47"/>
      <c r="K14" s="47"/>
      <c r="L14" s="47"/>
      <c r="M14" s="48">
        <f>AVERAGE(E14,G14,I14)</f>
        <v>39.19469399213925</v>
      </c>
      <c r="N14" s="49">
        <f>_xlfn.STDEV.S(E14,G14,I14)</f>
        <v>22.129938657899956</v>
      </c>
      <c r="P14" s="16"/>
    </row>
    <row r="15" spans="2:16">
      <c r="P15" s="16"/>
    </row>
    <row r="16" spans="2:16">
      <c r="P16" s="16"/>
    </row>
    <row r="17" spans="2:19">
      <c r="P17" s="16"/>
    </row>
    <row r="18" spans="2:19" ht="14.4">
      <c r="H18" s="1"/>
      <c r="P18" s="16"/>
    </row>
    <row r="19" spans="2:19" ht="55.2">
      <c r="B19" s="50" t="s">
        <v>28</v>
      </c>
      <c r="C19" s="52" t="s">
        <v>75</v>
      </c>
      <c r="D19" s="40" t="s">
        <v>70</v>
      </c>
      <c r="P19" s="16"/>
    </row>
    <row r="20" spans="2:19" ht="28.2">
      <c r="B20" s="54" t="s">
        <v>74</v>
      </c>
      <c r="C20" s="24">
        <v>39.19469399213925</v>
      </c>
      <c r="D20" s="32">
        <v>22.129938657899956</v>
      </c>
    </row>
    <row r="21" spans="2:19">
      <c r="B21" s="41" t="s">
        <v>1</v>
      </c>
      <c r="C21" s="42">
        <v>43.419630045542455</v>
      </c>
      <c r="D21" s="32">
        <v>13.272431076456172</v>
      </c>
    </row>
    <row r="22" spans="2:19" ht="14.4">
      <c r="B22" s="41" t="s">
        <v>10</v>
      </c>
      <c r="C22" s="42">
        <v>40.137609956953021</v>
      </c>
      <c r="D22" s="32">
        <v>10.318972569800435</v>
      </c>
      <c r="G22">
        <v>0</v>
      </c>
      <c r="K22" s="1"/>
      <c r="L22" s="1"/>
      <c r="M22" s="1"/>
      <c r="N22" s="1"/>
      <c r="O22" s="1"/>
      <c r="P22" s="1"/>
      <c r="Q22" s="1"/>
      <c r="R22" s="1"/>
      <c r="S22" s="1"/>
    </row>
    <row r="23" spans="2:19" ht="14.4">
      <c r="B23" s="41" t="s">
        <v>11</v>
      </c>
      <c r="C23" s="42">
        <v>53.086171938361723</v>
      </c>
      <c r="D23" s="32">
        <v>13.433684968322247</v>
      </c>
      <c r="K23" s="1"/>
      <c r="L23" s="1"/>
      <c r="M23" s="1"/>
      <c r="N23" s="1"/>
      <c r="O23" s="1"/>
      <c r="P23" s="1"/>
      <c r="Q23" s="1"/>
      <c r="R23" s="1"/>
      <c r="S23" s="1"/>
    </row>
    <row r="24" spans="2:19" ht="14.4">
      <c r="B24" s="41" t="s">
        <v>12</v>
      </c>
      <c r="C24" s="42">
        <v>58.866507580011238</v>
      </c>
      <c r="D24" s="32">
        <v>18.034658218643656</v>
      </c>
      <c r="K24" s="1"/>
      <c r="L24" s="1"/>
      <c r="M24" s="1"/>
      <c r="N24" s="1"/>
      <c r="O24" s="1"/>
      <c r="P24" s="1"/>
      <c r="Q24" s="1"/>
      <c r="R24" s="1"/>
      <c r="S24" s="1"/>
    </row>
    <row r="25" spans="2:19" ht="14.4">
      <c r="B25" s="41" t="s">
        <v>14</v>
      </c>
      <c r="C25" s="42">
        <v>33.632743776904356</v>
      </c>
      <c r="D25" s="32">
        <v>10.516034074321173</v>
      </c>
      <c r="K25" s="1"/>
      <c r="L25" s="1"/>
      <c r="M25" s="1"/>
      <c r="N25" s="1"/>
      <c r="O25" s="1"/>
      <c r="P25" s="1"/>
      <c r="Q25" s="1"/>
      <c r="R25" s="1"/>
      <c r="S25" s="1"/>
    </row>
    <row r="26" spans="2:19" ht="14.4">
      <c r="B26" s="41" t="s">
        <v>15</v>
      </c>
      <c r="C26" s="42">
        <v>42.95204005240501</v>
      </c>
      <c r="D26" s="32">
        <v>18.341892068602167</v>
      </c>
      <c r="K26" s="1"/>
      <c r="L26" s="1"/>
      <c r="M26" s="1"/>
      <c r="N26" s="1"/>
      <c r="O26" s="1"/>
      <c r="P26" s="1"/>
      <c r="Q26" s="1"/>
      <c r="R26" s="1"/>
      <c r="S26" s="1"/>
    </row>
    <row r="27" spans="2:19" ht="14.4">
      <c r="B27" s="41" t="s">
        <v>16</v>
      </c>
      <c r="C27" s="42">
        <v>32.29485619814087</v>
      </c>
      <c r="D27" s="32">
        <v>7.6181247797381006</v>
      </c>
      <c r="K27" s="1"/>
      <c r="L27" s="1"/>
      <c r="M27" s="1"/>
      <c r="N27" s="1"/>
      <c r="O27" s="1"/>
      <c r="P27" s="1"/>
      <c r="Q27" s="1"/>
      <c r="R27" s="1"/>
      <c r="S27" s="1"/>
    </row>
    <row r="28" spans="2:19">
      <c r="B28" s="41" t="s">
        <v>17</v>
      </c>
      <c r="C28" s="42">
        <v>29.548022334518688</v>
      </c>
      <c r="D28" s="32">
        <v>5.4999297751200906</v>
      </c>
    </row>
    <row r="29" spans="2:19">
      <c r="B29" s="41" t="s">
        <v>18</v>
      </c>
      <c r="C29" s="42">
        <v>54.594344625366524</v>
      </c>
      <c r="D29" s="32">
        <v>13.989884756410259</v>
      </c>
    </row>
    <row r="30" spans="2:19">
      <c r="B30" s="45" t="s">
        <v>19</v>
      </c>
      <c r="C30" s="47">
        <v>111.18000187160771</v>
      </c>
      <c r="D30" s="33">
        <v>13.618557505077174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4AFFF-DBA7-4736-A34F-03DDC14164EB}">
  <dimension ref="A2:R42"/>
  <sheetViews>
    <sheetView workbookViewId="0">
      <selection activeCell="F32" sqref="F32"/>
    </sheetView>
  </sheetViews>
  <sheetFormatPr defaultRowHeight="13.8"/>
  <cols>
    <col min="14" max="14" width="23.59765625" customWidth="1"/>
    <col min="15" max="15" width="16.796875" customWidth="1"/>
    <col min="16" max="16" width="16.296875" customWidth="1"/>
    <col min="18" max="18" width="11.796875" bestFit="1" customWidth="1"/>
  </cols>
  <sheetData>
    <row r="2" spans="1:18">
      <c r="A2" t="s">
        <v>90</v>
      </c>
      <c r="B2" t="s">
        <v>91</v>
      </c>
    </row>
    <row r="3" spans="1:18">
      <c r="B3">
        <v>7571</v>
      </c>
      <c r="C3">
        <v>9758</v>
      </c>
      <c r="G3" t="s">
        <v>57</v>
      </c>
      <c r="H3" t="s">
        <v>58</v>
      </c>
      <c r="I3" t="s">
        <v>6</v>
      </c>
      <c r="J3" t="s">
        <v>7</v>
      </c>
    </row>
    <row r="4" spans="1:18">
      <c r="B4">
        <v>7572</v>
      </c>
      <c r="C4">
        <v>4531</v>
      </c>
      <c r="G4">
        <v>1</v>
      </c>
      <c r="H4">
        <f>AVERAGE(C5:C7)</f>
        <v>3955.3333333333335</v>
      </c>
      <c r="I4">
        <f>_xlfn.STDEV.S(C5:C7)</f>
        <v>344.99613524405362</v>
      </c>
      <c r="J4">
        <f>(I4/H4)*100</f>
        <v>8.7223024248454468</v>
      </c>
    </row>
    <row r="5" spans="1:18">
      <c r="B5">
        <v>7573</v>
      </c>
      <c r="C5">
        <v>4342</v>
      </c>
      <c r="G5">
        <v>5</v>
      </c>
      <c r="H5">
        <f>AVERAGE(C11,C13,C14)</f>
        <v>40322.333333333336</v>
      </c>
      <c r="I5">
        <f>_xlfn.STDEV.S(C11,C13,C14)</f>
        <v>1750.6951000483589</v>
      </c>
      <c r="J5">
        <f>(I5/H5)*100</f>
        <v>4.3417504775228588</v>
      </c>
    </row>
    <row r="6" spans="1:18">
      <c r="B6">
        <v>7574</v>
      </c>
      <c r="C6">
        <v>3845</v>
      </c>
      <c r="G6">
        <v>10</v>
      </c>
      <c r="H6">
        <f>AVERAGE(C20,C21,C17)</f>
        <v>111882</v>
      </c>
      <c r="I6">
        <f>_xlfn.STDEV.S(C17,C20,C21)</f>
        <v>4124.6241040851228</v>
      </c>
      <c r="J6">
        <f t="shared" ref="J6:J9" si="0">(I6/H6)*100</f>
        <v>3.6865841726865112</v>
      </c>
    </row>
    <row r="7" spans="1:18">
      <c r="B7">
        <v>7575</v>
      </c>
      <c r="C7">
        <v>3679</v>
      </c>
      <c r="G7">
        <v>20</v>
      </c>
      <c r="H7">
        <f>AVERAGE(C25,C27,C28)</f>
        <v>201533.66666666666</v>
      </c>
      <c r="I7">
        <f>_xlfn.STDEV.S(C25,C27,C28)</f>
        <v>10733.335750517326</v>
      </c>
      <c r="J7">
        <f t="shared" si="0"/>
        <v>5.3258276535354687</v>
      </c>
    </row>
    <row r="8" spans="1:18">
      <c r="G8">
        <v>30</v>
      </c>
      <c r="H8">
        <f>AVERAGE(C31,C32,C35)</f>
        <v>281026</v>
      </c>
      <c r="I8">
        <f>_xlfn.STDEV.S(C31,C32,C35)</f>
        <v>12677.281727562893</v>
      </c>
      <c r="J8">
        <f t="shared" si="0"/>
        <v>4.5110707648270596</v>
      </c>
    </row>
    <row r="9" spans="1:18">
      <c r="A9" t="s">
        <v>52</v>
      </c>
      <c r="B9" t="s">
        <v>91</v>
      </c>
      <c r="G9">
        <v>40</v>
      </c>
      <c r="H9">
        <f>AVERAGE(C40:C42)</f>
        <v>439821</v>
      </c>
      <c r="I9">
        <f>_xlfn.STDEV.S(C40:C42)</f>
        <v>17207.948831862559</v>
      </c>
      <c r="J9">
        <f t="shared" si="0"/>
        <v>3.9124891335026204</v>
      </c>
    </row>
    <row r="10" spans="1:18">
      <c r="B10">
        <v>7428</v>
      </c>
      <c r="C10">
        <v>49585</v>
      </c>
    </row>
    <row r="11" spans="1:18" ht="14.4">
      <c r="B11">
        <v>7429</v>
      </c>
      <c r="C11">
        <v>41689</v>
      </c>
      <c r="M11" s="1" t="s">
        <v>9</v>
      </c>
      <c r="N11" t="s">
        <v>61</v>
      </c>
      <c r="O11" s="1" t="s">
        <v>60</v>
      </c>
      <c r="P11" s="7"/>
      <c r="Q11" s="8"/>
      <c r="R11" s="7"/>
    </row>
    <row r="12" spans="1:18" ht="14.4">
      <c r="B12">
        <v>7430</v>
      </c>
      <c r="C12">
        <v>51508</v>
      </c>
      <c r="M12" s="1" t="s">
        <v>1</v>
      </c>
      <c r="N12" s="1">
        <v>454953.6667</v>
      </c>
      <c r="O12" s="2" t="s">
        <v>8</v>
      </c>
    </row>
    <row r="13" spans="1:18" ht="14.4">
      <c r="B13">
        <v>7431</v>
      </c>
      <c r="C13">
        <v>40929</v>
      </c>
      <c r="M13" s="1" t="s">
        <v>10</v>
      </c>
      <c r="N13" s="1">
        <v>419882</v>
      </c>
      <c r="O13" s="2" t="s">
        <v>13</v>
      </c>
    </row>
    <row r="14" spans="1:18" ht="14.4">
      <c r="B14">
        <v>7432</v>
      </c>
      <c r="C14">
        <v>38349</v>
      </c>
      <c r="M14" s="1" t="s">
        <v>11</v>
      </c>
      <c r="N14" s="1">
        <v>558250.33330000006</v>
      </c>
      <c r="O14" s="2" t="s">
        <v>20</v>
      </c>
    </row>
    <row r="15" spans="1:18" ht="14.4">
      <c r="M15" s="1" t="s">
        <v>12</v>
      </c>
      <c r="N15" s="1">
        <v>620019</v>
      </c>
      <c r="O15" s="2" t="s">
        <v>21</v>
      </c>
    </row>
    <row r="16" spans="1:18" ht="14.4">
      <c r="A16" t="s">
        <v>53</v>
      </c>
      <c r="B16" t="s">
        <v>91</v>
      </c>
      <c r="M16" s="1" t="s">
        <v>14</v>
      </c>
      <c r="N16" s="1">
        <v>350371</v>
      </c>
      <c r="O16" s="2" t="s">
        <v>22</v>
      </c>
    </row>
    <row r="17" spans="1:15" ht="14.4">
      <c r="B17">
        <v>7434</v>
      </c>
      <c r="C17">
        <v>107120</v>
      </c>
      <c r="M17" s="1" t="s">
        <v>15</v>
      </c>
      <c r="N17" s="1">
        <v>449957</v>
      </c>
      <c r="O17" s="2" t="s">
        <v>23</v>
      </c>
    </row>
    <row r="18" spans="1:15" ht="14.4">
      <c r="B18">
        <v>7435</v>
      </c>
      <c r="C18">
        <v>105752</v>
      </c>
      <c r="M18" s="1" t="s">
        <v>16</v>
      </c>
      <c r="N18" s="1">
        <v>336074.3333</v>
      </c>
      <c r="O18" s="2" t="s">
        <v>24</v>
      </c>
    </row>
    <row r="19" spans="1:15" ht="14.4">
      <c r="B19">
        <v>7436</v>
      </c>
      <c r="C19">
        <v>70466</v>
      </c>
      <c r="M19" s="1" t="s">
        <v>17</v>
      </c>
      <c r="N19" s="1">
        <v>165117.3333</v>
      </c>
      <c r="O19" s="2" t="s">
        <v>25</v>
      </c>
    </row>
    <row r="20" spans="1:15" ht="14.4">
      <c r="B20">
        <v>7437</v>
      </c>
      <c r="C20">
        <v>114334</v>
      </c>
      <c r="M20" s="1" t="s">
        <v>18</v>
      </c>
      <c r="N20" s="1">
        <v>574366.66669999994</v>
      </c>
      <c r="O20" s="2" t="s">
        <v>26</v>
      </c>
    </row>
    <row r="21" spans="1:15" ht="14.4">
      <c r="B21">
        <v>7438</v>
      </c>
      <c r="C21">
        <v>114192</v>
      </c>
      <c r="M21" s="1" t="s">
        <v>19</v>
      </c>
      <c r="N21" s="1">
        <v>1179041</v>
      </c>
      <c r="O21" s="2" t="s">
        <v>27</v>
      </c>
    </row>
    <row r="23" spans="1:15">
      <c r="A23" t="s">
        <v>54</v>
      </c>
      <c r="B23" t="s">
        <v>91</v>
      </c>
    </row>
    <row r="24" spans="1:15">
      <c r="B24">
        <v>7440</v>
      </c>
      <c r="C24">
        <v>161899</v>
      </c>
    </row>
    <row r="25" spans="1:15">
      <c r="B25">
        <v>7451</v>
      </c>
      <c r="C25">
        <v>209316</v>
      </c>
    </row>
    <row r="26" spans="1:15">
      <c r="B26">
        <v>7453</v>
      </c>
      <c r="C26">
        <v>223462</v>
      </c>
    </row>
    <row r="27" spans="1:15">
      <c r="B27">
        <v>7454</v>
      </c>
      <c r="C27">
        <v>189289</v>
      </c>
    </row>
    <row r="28" spans="1:15">
      <c r="B28">
        <v>7455</v>
      </c>
      <c r="C28">
        <v>205996</v>
      </c>
    </row>
    <row r="30" spans="1:15">
      <c r="A30" t="s">
        <v>55</v>
      </c>
      <c r="B30" t="s">
        <v>91</v>
      </c>
    </row>
    <row r="31" spans="1:15">
      <c r="B31">
        <v>7457</v>
      </c>
      <c r="C31">
        <v>277938</v>
      </c>
    </row>
    <row r="32" spans="1:15">
      <c r="B32">
        <v>7458</v>
      </c>
      <c r="C32">
        <v>294962</v>
      </c>
    </row>
    <row r="33" spans="1:3">
      <c r="B33">
        <v>7459</v>
      </c>
      <c r="C33">
        <v>334627</v>
      </c>
    </row>
    <row r="34" spans="1:3">
      <c r="B34">
        <v>7460</v>
      </c>
      <c r="C34">
        <v>258085</v>
      </c>
    </row>
    <row r="35" spans="1:3">
      <c r="B35">
        <v>7461</v>
      </c>
      <c r="C35">
        <v>270178</v>
      </c>
    </row>
    <row r="37" spans="1:3">
      <c r="A37" t="s">
        <v>56</v>
      </c>
      <c r="B37" t="s">
        <v>91</v>
      </c>
    </row>
    <row r="38" spans="1:3">
      <c r="B38">
        <v>7463</v>
      </c>
      <c r="C38">
        <v>377852</v>
      </c>
    </row>
    <row r="39" spans="1:3">
      <c r="B39">
        <v>7464</v>
      </c>
      <c r="C39">
        <v>407901</v>
      </c>
    </row>
    <row r="40" spans="1:3">
      <c r="B40">
        <v>7465</v>
      </c>
      <c r="C40">
        <v>454810</v>
      </c>
    </row>
    <row r="41" spans="1:3">
      <c r="B41">
        <v>7466</v>
      </c>
      <c r="C41">
        <v>443623</v>
      </c>
    </row>
    <row r="42" spans="1:3">
      <c r="B42">
        <v>7467</v>
      </c>
      <c r="C42">
        <v>421030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CA4CD-3F9E-4AA9-BFB2-09E4CA1FF0D5}">
  <dimension ref="B2:K58"/>
  <sheetViews>
    <sheetView workbookViewId="0">
      <selection activeCell="O8" sqref="O8"/>
    </sheetView>
  </sheetViews>
  <sheetFormatPr defaultRowHeight="13.8"/>
  <sheetData>
    <row r="2" spans="2:11" ht="14.4">
      <c r="B2" s="1" t="s">
        <v>0</v>
      </c>
      <c r="C2" s="1" t="s">
        <v>1</v>
      </c>
      <c r="D2" s="1" t="s">
        <v>2</v>
      </c>
      <c r="F2" s="1" t="s">
        <v>3</v>
      </c>
      <c r="G2" s="1" t="s">
        <v>4</v>
      </c>
      <c r="I2" s="1" t="s">
        <v>9</v>
      </c>
      <c r="J2" t="s">
        <v>5</v>
      </c>
      <c r="K2" t="s">
        <v>6</v>
      </c>
    </row>
    <row r="3" spans="2:11" ht="14.4">
      <c r="B3" s="2" t="s">
        <v>8</v>
      </c>
      <c r="C3" s="1"/>
      <c r="D3" s="1">
        <v>7321</v>
      </c>
      <c r="E3">
        <v>892627</v>
      </c>
      <c r="I3" s="1" t="s">
        <v>89</v>
      </c>
      <c r="J3" s="1">
        <v>0</v>
      </c>
      <c r="K3" s="1">
        <v>0</v>
      </c>
    </row>
    <row r="4" spans="2:11" ht="14.4">
      <c r="B4" s="1"/>
      <c r="C4" s="1"/>
      <c r="D4" s="1">
        <v>7331</v>
      </c>
      <c r="E4">
        <v>293363</v>
      </c>
      <c r="I4" s="1" t="s">
        <v>1</v>
      </c>
      <c r="J4">
        <f>AVERAGE(E3,E5,E6)</f>
        <v>914036</v>
      </c>
      <c r="K4">
        <f>_xlfn.STDEV.S(E3,E5,E6)</f>
        <v>357365.78641638317</v>
      </c>
    </row>
    <row r="5" spans="2:11" ht="14.4">
      <c r="B5" s="1"/>
      <c r="C5" s="1"/>
      <c r="D5" s="1">
        <v>7348</v>
      </c>
      <c r="E5">
        <v>567856</v>
      </c>
      <c r="I5" s="1" t="s">
        <v>10</v>
      </c>
      <c r="J5">
        <f>AVERAGE(E9:E11)</f>
        <v>647582</v>
      </c>
      <c r="K5">
        <f>_xlfn.STDEV.S(E9:E11)</f>
        <v>332426.78242434078</v>
      </c>
    </row>
    <row r="6" spans="2:11" ht="14.4">
      <c r="B6" s="1"/>
      <c r="C6" s="1"/>
      <c r="D6" s="1">
        <v>7362</v>
      </c>
      <c r="E6">
        <v>1281625</v>
      </c>
      <c r="I6" s="1" t="s">
        <v>11</v>
      </c>
      <c r="J6">
        <f>AVERAGE(E15,E17,E18)</f>
        <v>463627.66666666669</v>
      </c>
      <c r="K6">
        <f>_xlfn.STDEV.S(E15,E17,E18)</f>
        <v>102075.99148346938</v>
      </c>
    </row>
    <row r="7" spans="2:11" ht="14.4">
      <c r="B7" s="1"/>
      <c r="C7" s="1"/>
      <c r="D7" s="1"/>
      <c r="I7" s="1" t="s">
        <v>12</v>
      </c>
      <c r="J7">
        <f>AVERAGE(E21:E23)</f>
        <v>449294</v>
      </c>
      <c r="K7">
        <f>_xlfn.STDEV.S(E21:E23)</f>
        <v>120049.96533527196</v>
      </c>
    </row>
    <row r="8" spans="2:11" ht="14.4">
      <c r="B8" s="1" t="s">
        <v>0</v>
      </c>
      <c r="C8" s="1" t="s">
        <v>10</v>
      </c>
      <c r="D8" s="1" t="s">
        <v>2</v>
      </c>
      <c r="I8" s="1" t="s">
        <v>14</v>
      </c>
      <c r="J8">
        <f>AVERAGE(E27:E29)</f>
        <v>1390950.3333333333</v>
      </c>
      <c r="K8">
        <f>_xlfn.STDEV.S(E27:E29)</f>
        <v>1069585.5468995145</v>
      </c>
    </row>
    <row r="9" spans="2:11" ht="14.4">
      <c r="B9" s="2" t="s">
        <v>13</v>
      </c>
      <c r="C9" s="1"/>
      <c r="D9" s="1">
        <v>7322</v>
      </c>
      <c r="E9">
        <v>955883</v>
      </c>
      <c r="I9" s="1" t="s">
        <v>15</v>
      </c>
      <c r="J9">
        <f>AVERAGE(E33:E35)</f>
        <v>668916</v>
      </c>
      <c r="K9">
        <f>_xlfn.STDEV.S(E33:E35)</f>
        <v>245564.99728381485</v>
      </c>
    </row>
    <row r="10" spans="2:11" ht="14.4">
      <c r="B10" s="1"/>
      <c r="C10" s="1"/>
      <c r="D10" s="1">
        <v>7332</v>
      </c>
      <c r="E10">
        <v>295390</v>
      </c>
      <c r="I10" s="1" t="s">
        <v>16</v>
      </c>
      <c r="J10">
        <f>AVERAGE(E38:E40)</f>
        <v>1366262.6666666667</v>
      </c>
      <c r="K10">
        <f>_xlfn.STDEV.S(E38:E40)</f>
        <v>618679.80215644138</v>
      </c>
    </row>
    <row r="11" spans="2:11" ht="14.4">
      <c r="B11" s="1"/>
      <c r="C11" s="1"/>
      <c r="D11" s="1">
        <v>7349</v>
      </c>
      <c r="E11">
        <v>691473</v>
      </c>
      <c r="I11" s="1" t="s">
        <v>17</v>
      </c>
      <c r="J11">
        <f>AVERAGE(E43:E45)</f>
        <v>1181844.6666666667</v>
      </c>
      <c r="K11">
        <f>_xlfn.STDEV.S(E43:E45)</f>
        <v>443233.38680917671</v>
      </c>
    </row>
    <row r="12" spans="2:11" ht="14.4">
      <c r="B12" s="1"/>
      <c r="C12" s="1"/>
      <c r="D12" s="1"/>
      <c r="I12" s="1" t="s">
        <v>18</v>
      </c>
      <c r="J12">
        <f>AVERAGE(E49,E50,E49:G52)</f>
        <v>779621.6</v>
      </c>
      <c r="K12">
        <f>_xlfn.STDEV.S(E50,E49,E52)</f>
        <v>627199.27262154885</v>
      </c>
    </row>
    <row r="13" spans="2:11" ht="14.4">
      <c r="B13" s="1"/>
      <c r="C13" s="1"/>
      <c r="D13" s="1"/>
      <c r="I13" s="1" t="s">
        <v>19</v>
      </c>
      <c r="J13">
        <f>AVERAGE(E56,E55)</f>
        <v>378005</v>
      </c>
      <c r="K13">
        <f>_xlfn.STDEV.S(E55:E56)</f>
        <v>8592.7616049789249</v>
      </c>
    </row>
    <row r="14" spans="2:11" ht="14.4">
      <c r="B14" s="1" t="s">
        <v>0</v>
      </c>
      <c r="C14" s="1" t="s">
        <v>11</v>
      </c>
      <c r="D14" s="1" t="s">
        <v>2</v>
      </c>
    </row>
    <row r="15" spans="2:11" ht="14.4">
      <c r="B15" s="2" t="s">
        <v>20</v>
      </c>
      <c r="C15" s="1"/>
      <c r="D15" s="1">
        <v>7323</v>
      </c>
      <c r="E15">
        <v>487469</v>
      </c>
    </row>
    <row r="16" spans="2:11" ht="14.4">
      <c r="B16" s="1"/>
      <c r="C16" s="1"/>
      <c r="D16" s="1">
        <v>7333</v>
      </c>
      <c r="E16">
        <v>286477</v>
      </c>
    </row>
    <row r="17" spans="2:8" ht="14.4">
      <c r="B17" s="1"/>
      <c r="C17" s="1"/>
      <c r="D17" s="1">
        <v>7350</v>
      </c>
      <c r="E17">
        <v>351741</v>
      </c>
    </row>
    <row r="18" spans="2:8" ht="14.4">
      <c r="B18" s="1"/>
      <c r="C18" s="1"/>
      <c r="D18" s="1">
        <v>7364</v>
      </c>
      <c r="E18">
        <v>551673</v>
      </c>
    </row>
    <row r="19" spans="2:8" ht="14.4">
      <c r="B19" s="1"/>
      <c r="C19" s="1"/>
      <c r="D19" s="1"/>
    </row>
    <row r="20" spans="2:8" ht="14.4">
      <c r="B20" s="1" t="s">
        <v>0</v>
      </c>
      <c r="C20" s="1" t="s">
        <v>12</v>
      </c>
      <c r="D20" s="1" t="s">
        <v>2</v>
      </c>
    </row>
    <row r="21" spans="2:8" ht="14.4">
      <c r="B21" s="2" t="s">
        <v>21</v>
      </c>
      <c r="C21" s="1"/>
      <c r="D21" s="1">
        <v>7324</v>
      </c>
      <c r="E21">
        <v>339838</v>
      </c>
    </row>
    <row r="22" spans="2:8" ht="14.4">
      <c r="B22" s="1"/>
      <c r="C22" s="1"/>
      <c r="D22" s="1">
        <v>7334</v>
      </c>
      <c r="E22">
        <v>430357</v>
      </c>
      <c r="H22" s="1"/>
    </row>
    <row r="23" spans="2:8" ht="14.4">
      <c r="B23" s="1"/>
      <c r="C23" s="1"/>
      <c r="D23" s="1">
        <v>7351</v>
      </c>
      <c r="E23">
        <v>577687</v>
      </c>
      <c r="H23" s="1"/>
    </row>
    <row r="24" spans="2:8" ht="14.4">
      <c r="B24" s="1"/>
      <c r="C24" s="1"/>
      <c r="D24" s="1"/>
      <c r="H24" s="1"/>
    </row>
    <row r="25" spans="2:8" ht="14.4">
      <c r="B25" s="1"/>
      <c r="C25" s="1"/>
      <c r="D25" s="1"/>
      <c r="H25" s="1"/>
    </row>
    <row r="26" spans="2:8" ht="14.4">
      <c r="B26" s="1" t="s">
        <v>0</v>
      </c>
      <c r="C26" s="1" t="s">
        <v>14</v>
      </c>
      <c r="D26" s="1" t="s">
        <v>2</v>
      </c>
      <c r="H26" s="1"/>
    </row>
    <row r="27" spans="2:8" ht="14.4">
      <c r="B27" s="2" t="s">
        <v>22</v>
      </c>
      <c r="C27" s="1"/>
      <c r="D27" s="1">
        <v>7325</v>
      </c>
      <c r="E27">
        <v>2598726</v>
      </c>
      <c r="H27" s="1"/>
    </row>
    <row r="28" spans="2:8" ht="14.4">
      <c r="B28" s="1"/>
      <c r="C28" s="1"/>
      <c r="D28" s="1">
        <v>7335</v>
      </c>
      <c r="E28">
        <v>1010606</v>
      </c>
      <c r="H28" s="1"/>
    </row>
    <row r="29" spans="2:8" ht="14.4">
      <c r="B29" s="1"/>
      <c r="C29" s="1"/>
      <c r="D29" s="1">
        <v>7352</v>
      </c>
      <c r="E29">
        <v>563519</v>
      </c>
      <c r="H29" s="1"/>
    </row>
    <row r="30" spans="2:8" ht="14.4">
      <c r="B30" s="1"/>
      <c r="C30" s="1"/>
      <c r="D30" s="1">
        <v>7366</v>
      </c>
      <c r="H30" s="1"/>
    </row>
    <row r="31" spans="2:8" ht="14.4">
      <c r="B31" s="1"/>
      <c r="C31" s="1"/>
      <c r="D31" s="1"/>
      <c r="H31" s="1"/>
    </row>
    <row r="32" spans="2:8" ht="14.4">
      <c r="B32" s="1"/>
      <c r="C32" s="1" t="s">
        <v>15</v>
      </c>
      <c r="D32" s="1" t="s">
        <v>2</v>
      </c>
      <c r="H32" s="1"/>
    </row>
    <row r="33" spans="2:5" ht="14.4">
      <c r="B33" s="2" t="s">
        <v>23</v>
      </c>
      <c r="C33" s="1"/>
      <c r="D33" s="1">
        <v>7326</v>
      </c>
      <c r="E33">
        <v>928227</v>
      </c>
    </row>
    <row r="34" spans="2:5" ht="14.4">
      <c r="B34" s="1"/>
      <c r="C34" s="1"/>
      <c r="D34" s="1">
        <v>7339</v>
      </c>
      <c r="E34">
        <v>638611</v>
      </c>
    </row>
    <row r="35" spans="2:5" ht="14.4">
      <c r="B35" s="1"/>
      <c r="C35" s="1"/>
      <c r="D35" s="1">
        <v>7353</v>
      </c>
      <c r="E35">
        <v>439910</v>
      </c>
    </row>
    <row r="36" spans="2:5" ht="14.4">
      <c r="B36" s="1"/>
      <c r="C36" s="1"/>
      <c r="D36" s="1"/>
    </row>
    <row r="37" spans="2:5" ht="14.4">
      <c r="B37" s="1"/>
      <c r="C37" s="1" t="s">
        <v>16</v>
      </c>
      <c r="D37" s="1" t="s">
        <v>2</v>
      </c>
    </row>
    <row r="38" spans="2:5" ht="14.4">
      <c r="B38" s="2" t="s">
        <v>24</v>
      </c>
      <c r="C38" s="1"/>
      <c r="D38" s="1">
        <v>7327</v>
      </c>
      <c r="E38">
        <v>1500843</v>
      </c>
    </row>
    <row r="39" spans="2:5" ht="14.4">
      <c r="B39" s="1"/>
      <c r="C39" s="1"/>
      <c r="D39" s="1">
        <v>7340</v>
      </c>
      <c r="E39">
        <v>691370</v>
      </c>
    </row>
    <row r="40" spans="2:5" ht="14.4">
      <c r="B40" s="1"/>
      <c r="C40" s="1"/>
      <c r="D40" s="1">
        <v>7354</v>
      </c>
      <c r="E40">
        <v>1906575</v>
      </c>
    </row>
    <row r="41" spans="2:5" ht="14.4">
      <c r="B41" s="1"/>
      <c r="C41" s="1"/>
      <c r="D41" s="1"/>
    </row>
    <row r="42" spans="2:5" ht="14.4">
      <c r="B42" s="1"/>
      <c r="C42" s="1" t="s">
        <v>17</v>
      </c>
      <c r="D42" s="1" t="s">
        <v>2</v>
      </c>
    </row>
    <row r="43" spans="2:5" ht="14.4">
      <c r="B43" s="2" t="s">
        <v>25</v>
      </c>
      <c r="C43" s="1"/>
      <c r="D43" s="1">
        <v>7328</v>
      </c>
      <c r="E43">
        <v>1468981</v>
      </c>
    </row>
    <row r="44" spans="2:5" ht="14.4">
      <c r="B44" s="1"/>
      <c r="C44" s="1"/>
      <c r="D44" s="1">
        <v>7341</v>
      </c>
      <c r="E44">
        <v>671370</v>
      </c>
    </row>
    <row r="45" spans="2:5" ht="14.4">
      <c r="B45" s="1"/>
      <c r="C45" s="1"/>
      <c r="D45" s="1">
        <v>7355</v>
      </c>
      <c r="E45">
        <v>1405183</v>
      </c>
    </row>
    <row r="46" spans="2:5" ht="14.4">
      <c r="B46" s="1"/>
      <c r="C46" s="1"/>
      <c r="D46" s="1">
        <v>7363</v>
      </c>
      <c r="E46">
        <v>471410</v>
      </c>
    </row>
    <row r="47" spans="2:5" ht="14.4">
      <c r="B47" s="1"/>
      <c r="C47" s="1"/>
      <c r="D47" s="1"/>
    </row>
    <row r="48" spans="2:5" ht="14.4">
      <c r="B48" s="1"/>
      <c r="C48" s="1" t="s">
        <v>18</v>
      </c>
      <c r="D48" s="1" t="s">
        <v>2</v>
      </c>
    </row>
    <row r="49" spans="2:5" ht="14.4">
      <c r="B49" s="2" t="s">
        <v>26</v>
      </c>
      <c r="C49" s="1"/>
      <c r="D49" s="1">
        <v>7329</v>
      </c>
      <c r="E49">
        <v>696336</v>
      </c>
    </row>
    <row r="50" spans="2:5" ht="14.4">
      <c r="B50" s="1"/>
      <c r="C50" s="1"/>
      <c r="D50" s="1">
        <v>7342</v>
      </c>
      <c r="E50">
        <v>437707</v>
      </c>
    </row>
    <row r="51" spans="2:5" ht="14.4">
      <c r="B51" s="1"/>
      <c r="C51" s="1"/>
      <c r="D51" s="1">
        <v>7356</v>
      </c>
    </row>
    <row r="52" spans="2:5" ht="14.4">
      <c r="B52" s="1"/>
      <c r="C52" s="1"/>
      <c r="D52" s="1">
        <v>7361</v>
      </c>
      <c r="E52">
        <v>1630022</v>
      </c>
    </row>
    <row r="53" spans="2:5" ht="14.4">
      <c r="B53" s="1"/>
      <c r="C53" s="1"/>
      <c r="D53" s="1"/>
    </row>
    <row r="54" spans="2:5" ht="14.4">
      <c r="B54" s="2" t="s">
        <v>27</v>
      </c>
      <c r="C54" s="1" t="s">
        <v>19</v>
      </c>
      <c r="D54" s="1" t="s">
        <v>2</v>
      </c>
    </row>
    <row r="55" spans="2:5" ht="14.4">
      <c r="B55" s="1"/>
      <c r="C55" s="1"/>
      <c r="D55" s="1">
        <v>7330</v>
      </c>
      <c r="E55">
        <v>371929</v>
      </c>
    </row>
    <row r="56" spans="2:5" ht="14.4">
      <c r="B56" s="1"/>
      <c r="C56" s="1"/>
      <c r="D56" s="1">
        <v>7343</v>
      </c>
      <c r="E56">
        <v>384081</v>
      </c>
    </row>
    <row r="57" spans="2:5" ht="14.4">
      <c r="B57" s="1"/>
      <c r="C57" s="1"/>
      <c r="D57" s="1">
        <v>7360</v>
      </c>
    </row>
    <row r="58" spans="2:5" ht="14.4">
      <c r="B58" s="1"/>
      <c r="C58" s="1"/>
      <c r="D58" s="1">
        <v>7365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FF84A-F680-48D4-83FD-FAAEA11EF1FE}">
  <dimension ref="B2:Q65"/>
  <sheetViews>
    <sheetView workbookViewId="0">
      <selection activeCell="Q14" sqref="Q14:R21"/>
    </sheetView>
  </sheetViews>
  <sheetFormatPr defaultRowHeight="13.8"/>
  <sheetData>
    <row r="2" spans="2:17" ht="14.4">
      <c r="B2" s="1" t="s">
        <v>0</v>
      </c>
      <c r="C2" s="1" t="s">
        <v>1</v>
      </c>
      <c r="D2" s="1" t="s">
        <v>2</v>
      </c>
      <c r="F2" s="1" t="s">
        <v>3</v>
      </c>
      <c r="G2" s="1" t="s">
        <v>4</v>
      </c>
      <c r="J2" s="1" t="s">
        <v>9</v>
      </c>
      <c r="K2" t="s">
        <v>5</v>
      </c>
      <c r="L2" t="s">
        <v>6</v>
      </c>
    </row>
    <row r="3" spans="2:17" ht="14.4">
      <c r="B3" s="2" t="s">
        <v>8</v>
      </c>
      <c r="C3" s="1"/>
      <c r="D3" s="1">
        <v>7321</v>
      </c>
      <c r="E3">
        <v>2832396</v>
      </c>
      <c r="F3">
        <v>2.6989999999999998</v>
      </c>
      <c r="G3">
        <v>2.8</v>
      </c>
      <c r="J3" t="s">
        <v>88</v>
      </c>
      <c r="K3">
        <f>AVERAGE(E62,E65,E63)</f>
        <v>4306509.333333333</v>
      </c>
      <c r="L3">
        <f>_xlfn.STDEV.S(E62,E63,E65)</f>
        <v>2098998.9709252673</v>
      </c>
    </row>
    <row r="4" spans="2:17" ht="14.4">
      <c r="B4" s="1"/>
      <c r="C4" s="1"/>
      <c r="D4" s="1">
        <v>7331</v>
      </c>
      <c r="E4">
        <v>6757466</v>
      </c>
      <c r="F4">
        <v>2.7469999999999999</v>
      </c>
      <c r="G4">
        <v>2.9409999999999998</v>
      </c>
      <c r="J4" s="1" t="s">
        <v>1</v>
      </c>
      <c r="K4">
        <f>AVERAGE(E4:E6)</f>
        <v>4908462.333333333</v>
      </c>
      <c r="L4">
        <f>_xlfn.STDEV.S(E4:E6)</f>
        <v>1601785.0300462719</v>
      </c>
    </row>
    <row r="5" spans="2:17" ht="14.4">
      <c r="B5" s="1"/>
      <c r="C5" s="1"/>
      <c r="D5" s="1">
        <v>7348</v>
      </c>
      <c r="E5">
        <v>4024015</v>
      </c>
      <c r="F5">
        <v>2.7</v>
      </c>
      <c r="G5">
        <v>2.7610000000000001</v>
      </c>
      <c r="J5" s="1" t="s">
        <v>10</v>
      </c>
      <c r="K5">
        <f>AVERAGE(E9:E11)</f>
        <v>2961456</v>
      </c>
      <c r="L5">
        <f>_xlfn.STDEV.S(E9:E11)</f>
        <v>709651.03616918647</v>
      </c>
    </row>
    <row r="6" spans="2:17" ht="14.4">
      <c r="B6" s="1"/>
      <c r="C6" s="1"/>
      <c r="D6" s="1">
        <v>7362</v>
      </c>
      <c r="E6">
        <v>3943906</v>
      </c>
      <c r="F6">
        <v>2.806</v>
      </c>
      <c r="G6">
        <v>2.8610000000000002</v>
      </c>
      <c r="J6" s="1" t="s">
        <v>11</v>
      </c>
      <c r="K6">
        <f>AVERAGE(E16:E18)</f>
        <v>2817850</v>
      </c>
      <c r="L6">
        <f>_xlfn.STDEV.S(E16:E18)</f>
        <v>840136.96923537413</v>
      </c>
    </row>
    <row r="7" spans="2:17" ht="14.4">
      <c r="B7" s="1"/>
      <c r="C7" s="1"/>
      <c r="D7" s="1"/>
      <c r="J7" s="1" t="s">
        <v>12</v>
      </c>
      <c r="K7">
        <f>AVERAGE(E21:E23)</f>
        <v>4320361.333333333</v>
      </c>
      <c r="L7">
        <f>_xlfn.STDEV.S(E21:E23)</f>
        <v>1769583.0030994115</v>
      </c>
    </row>
    <row r="8" spans="2:17" ht="14.4">
      <c r="B8" s="1" t="s">
        <v>0</v>
      </c>
      <c r="C8" s="1" t="s">
        <v>10</v>
      </c>
      <c r="D8" s="1" t="s">
        <v>2</v>
      </c>
      <c r="J8" s="1" t="s">
        <v>14</v>
      </c>
      <c r="K8">
        <f>AVERAGE(E27:E29)</f>
        <v>2920684.6666666665</v>
      </c>
      <c r="L8">
        <f>_xlfn.STDEV.S(E27:E29)</f>
        <v>1671199.578274939</v>
      </c>
    </row>
    <row r="9" spans="2:17" ht="14.4">
      <c r="B9" s="2" t="s">
        <v>13</v>
      </c>
      <c r="C9" s="1"/>
      <c r="D9" s="1">
        <v>7322</v>
      </c>
      <c r="E9">
        <v>2832396</v>
      </c>
      <c r="F9">
        <v>2.585</v>
      </c>
      <c r="G9">
        <v>2.63</v>
      </c>
      <c r="J9" s="1" t="s">
        <v>15</v>
      </c>
      <c r="K9">
        <f>AVERAGE(E33:E35)</f>
        <v>3419135</v>
      </c>
      <c r="L9">
        <f>_xlfn.STDEV.S(E33:E35)</f>
        <v>1137416.0614915723</v>
      </c>
    </row>
    <row r="10" spans="2:17" ht="14.4">
      <c r="B10" s="1"/>
      <c r="C10" s="1"/>
      <c r="D10" s="1">
        <v>7332</v>
      </c>
      <c r="E10">
        <v>3726780</v>
      </c>
      <c r="F10">
        <v>2.673</v>
      </c>
      <c r="G10">
        <v>2.972</v>
      </c>
      <c r="J10" s="1" t="s">
        <v>16</v>
      </c>
      <c r="K10">
        <f>AVERAGE(E38:E40)</f>
        <v>3111072.6666666665</v>
      </c>
      <c r="L10">
        <f>_xlfn.STDEV.S(E38:E40)</f>
        <v>980822.93562616792</v>
      </c>
    </row>
    <row r="11" spans="2:17" ht="14.4">
      <c r="B11" s="1"/>
      <c r="C11" s="1"/>
      <c r="D11" s="1">
        <v>7349</v>
      </c>
      <c r="E11">
        <v>2325192</v>
      </c>
      <c r="F11">
        <v>2.6150000000000002</v>
      </c>
      <c r="G11">
        <v>2.6549999999999998</v>
      </c>
      <c r="J11" s="1" t="s">
        <v>17</v>
      </c>
      <c r="K11">
        <f>AVERAGE(E43:E45)</f>
        <v>7795304.666666667</v>
      </c>
      <c r="L11">
        <f>_xlfn.STDEV.S(E43:E45)</f>
        <v>1725704.0160184852</v>
      </c>
    </row>
    <row r="12" spans="2:17" ht="14.4">
      <c r="B12" s="1"/>
      <c r="C12" s="1"/>
      <c r="D12" s="1"/>
      <c r="J12" s="1" t="s">
        <v>18</v>
      </c>
      <c r="K12">
        <f>AVERAGE(E49,E50,E52)</f>
        <v>3648699.6666666665</v>
      </c>
      <c r="L12">
        <f>_xlfn.STDEV.S(E49,E50,E52)</f>
        <v>1850862.3192075449</v>
      </c>
    </row>
    <row r="13" spans="2:17" ht="14.4">
      <c r="B13" s="1"/>
      <c r="C13" s="1"/>
      <c r="D13" s="1"/>
      <c r="J13" s="1" t="s">
        <v>19</v>
      </c>
      <c r="K13">
        <f>AVERAGE(E55:E57)</f>
        <v>3144936.6666666665</v>
      </c>
      <c r="L13">
        <f>_xlfn.STDEV.S(E55:E57)</f>
        <v>1053512.9257224773</v>
      </c>
    </row>
    <row r="14" spans="2:17" ht="14.4">
      <c r="B14" s="1" t="s">
        <v>0</v>
      </c>
      <c r="C14" s="1" t="s">
        <v>11</v>
      </c>
      <c r="D14" s="1" t="s">
        <v>2</v>
      </c>
      <c r="Q14" s="9"/>
    </row>
    <row r="15" spans="2:17" ht="14.4">
      <c r="B15" s="2" t="s">
        <v>20</v>
      </c>
      <c r="C15" s="1"/>
      <c r="D15" s="1">
        <v>7323</v>
      </c>
      <c r="E15">
        <v>6122698</v>
      </c>
      <c r="F15">
        <v>2.698</v>
      </c>
      <c r="G15">
        <v>2.7989999999999999</v>
      </c>
    </row>
    <row r="16" spans="2:17" ht="14.4">
      <c r="B16" s="1"/>
      <c r="C16" s="1"/>
      <c r="D16" s="1">
        <v>7333</v>
      </c>
      <c r="E16">
        <v>2376764</v>
      </c>
      <c r="F16">
        <v>2.69</v>
      </c>
      <c r="G16">
        <v>2.76</v>
      </c>
    </row>
    <row r="17" spans="2:7" ht="14.4">
      <c r="B17" s="1"/>
      <c r="C17" s="1"/>
      <c r="D17" s="1">
        <v>7350</v>
      </c>
      <c r="E17">
        <v>2290120</v>
      </c>
      <c r="F17">
        <v>2.5299999999999998</v>
      </c>
      <c r="G17">
        <v>2.5920000000000001</v>
      </c>
    </row>
    <row r="18" spans="2:7" ht="14.4">
      <c r="B18" s="1"/>
      <c r="C18" s="1"/>
      <c r="D18" s="1">
        <v>7364</v>
      </c>
      <c r="E18">
        <v>3786666</v>
      </c>
      <c r="F18">
        <v>2.569</v>
      </c>
      <c r="G18">
        <v>2.633</v>
      </c>
    </row>
    <row r="19" spans="2:7" ht="14.4">
      <c r="B19" s="1"/>
      <c r="C19" s="1"/>
      <c r="D19" s="1"/>
    </row>
    <row r="20" spans="2:7" ht="14.4">
      <c r="B20" s="1" t="s">
        <v>0</v>
      </c>
      <c r="C20" s="1" t="s">
        <v>12</v>
      </c>
      <c r="D20" s="1" t="s">
        <v>2</v>
      </c>
    </row>
    <row r="21" spans="2:7" ht="14.4">
      <c r="B21" s="2" t="s">
        <v>21</v>
      </c>
      <c r="C21" s="1"/>
      <c r="D21" s="1">
        <v>7324</v>
      </c>
      <c r="E21">
        <v>2689773</v>
      </c>
      <c r="F21">
        <v>2.597</v>
      </c>
      <c r="G21">
        <v>2.6629999999999998</v>
      </c>
    </row>
    <row r="22" spans="2:7" ht="14.4">
      <c r="B22" s="1"/>
      <c r="C22" s="1"/>
      <c r="D22" s="1">
        <v>7334</v>
      </c>
      <c r="E22">
        <v>4069208</v>
      </c>
      <c r="F22">
        <v>2.73</v>
      </c>
      <c r="G22">
        <v>2.8109999999999999</v>
      </c>
    </row>
    <row r="23" spans="2:7" ht="14.4">
      <c r="B23" s="1"/>
      <c r="C23" s="1"/>
      <c r="D23" s="1">
        <v>7351</v>
      </c>
      <c r="E23">
        <v>6202103</v>
      </c>
      <c r="F23">
        <v>2.577</v>
      </c>
      <c r="G23">
        <v>2.6459999999999999</v>
      </c>
    </row>
    <row r="24" spans="2:7" ht="14.4">
      <c r="B24" s="1"/>
      <c r="C24" s="1"/>
      <c r="D24" s="1"/>
    </row>
    <row r="25" spans="2:7" ht="14.4">
      <c r="B25" s="1"/>
      <c r="C25" s="1"/>
      <c r="D25" s="1"/>
    </row>
    <row r="26" spans="2:7" ht="14.4">
      <c r="B26" s="1" t="s">
        <v>0</v>
      </c>
      <c r="C26" s="1" t="s">
        <v>14</v>
      </c>
      <c r="D26" s="1" t="s">
        <v>2</v>
      </c>
    </row>
    <row r="27" spans="2:7" ht="14.4">
      <c r="B27" s="2" t="s">
        <v>22</v>
      </c>
      <c r="C27" s="1"/>
      <c r="D27" s="1">
        <v>7325</v>
      </c>
      <c r="E27">
        <v>4570182</v>
      </c>
      <c r="F27">
        <v>2.81</v>
      </c>
      <c r="G27">
        <v>2.8759999999999999</v>
      </c>
    </row>
    <row r="28" spans="2:7" ht="14.4">
      <c r="B28" s="1"/>
      <c r="C28" s="1"/>
      <c r="D28" s="1">
        <v>7335</v>
      </c>
      <c r="E28">
        <v>1228597</v>
      </c>
      <c r="F28">
        <v>2.528</v>
      </c>
      <c r="G28">
        <v>2.58</v>
      </c>
    </row>
    <row r="29" spans="2:7" ht="14.4">
      <c r="B29" s="1"/>
      <c r="C29" s="1"/>
      <c r="D29" s="1">
        <v>7352</v>
      </c>
      <c r="E29">
        <v>2963275</v>
      </c>
      <c r="F29">
        <v>2.5710000000000002</v>
      </c>
      <c r="G29">
        <v>2.6440000000000001</v>
      </c>
    </row>
    <row r="30" spans="2:7" ht="14.4">
      <c r="B30" s="1"/>
      <c r="C30" s="1"/>
      <c r="D30" s="1">
        <v>7366</v>
      </c>
    </row>
    <row r="31" spans="2:7" ht="14.4">
      <c r="B31" s="1"/>
      <c r="C31" s="1"/>
      <c r="D31" s="1"/>
    </row>
    <row r="32" spans="2:7" ht="14.4">
      <c r="B32" s="1"/>
      <c r="C32" s="1" t="s">
        <v>15</v>
      </c>
      <c r="D32" s="1" t="s">
        <v>2</v>
      </c>
    </row>
    <row r="33" spans="2:7" ht="14.4">
      <c r="B33" s="2" t="s">
        <v>23</v>
      </c>
      <c r="C33" s="1"/>
      <c r="D33" s="1">
        <v>7326</v>
      </c>
      <c r="E33">
        <v>4469625</v>
      </c>
      <c r="F33">
        <v>2.64</v>
      </c>
      <c r="G33">
        <v>2.78</v>
      </c>
    </row>
    <row r="34" spans="2:7" ht="14.4">
      <c r="B34" s="1"/>
      <c r="C34" s="1"/>
      <c r="D34" s="1">
        <v>7339</v>
      </c>
      <c r="E34">
        <v>2211198</v>
      </c>
      <c r="F34">
        <v>2.5299999999999998</v>
      </c>
      <c r="G34">
        <v>2.58</v>
      </c>
    </row>
    <row r="35" spans="2:7" ht="14.4">
      <c r="B35" s="1"/>
      <c r="C35" s="1"/>
      <c r="D35" s="1">
        <v>7353</v>
      </c>
      <c r="E35">
        <v>3576582</v>
      </c>
      <c r="F35">
        <v>2.6150000000000002</v>
      </c>
      <c r="G35">
        <v>2.7210000000000001</v>
      </c>
    </row>
    <row r="36" spans="2:7" ht="14.4">
      <c r="B36" s="1"/>
      <c r="C36" s="1"/>
      <c r="D36" s="1"/>
    </row>
    <row r="37" spans="2:7" ht="14.4">
      <c r="B37" s="1"/>
      <c r="C37" s="1" t="s">
        <v>16</v>
      </c>
      <c r="D37" s="1" t="s">
        <v>2</v>
      </c>
    </row>
    <row r="38" spans="2:7" ht="14.4">
      <c r="B38" s="2" t="s">
        <v>24</v>
      </c>
      <c r="C38" s="1"/>
      <c r="D38" s="1">
        <v>7327</v>
      </c>
      <c r="E38">
        <v>2959890</v>
      </c>
      <c r="F38">
        <v>2.57</v>
      </c>
      <c r="G38">
        <v>2.66</v>
      </c>
    </row>
    <row r="39" spans="2:7" ht="14.4">
      <c r="B39" s="1"/>
      <c r="C39" s="1"/>
      <c r="D39" s="1">
        <v>7340</v>
      </c>
      <c r="E39">
        <v>2214619</v>
      </c>
      <c r="F39">
        <v>2.65</v>
      </c>
      <c r="G39">
        <v>2.7010000000000001</v>
      </c>
    </row>
    <row r="40" spans="2:7" ht="14.4">
      <c r="B40" s="1"/>
      <c r="C40" s="1"/>
      <c r="D40" s="1">
        <v>7354</v>
      </c>
      <c r="E40">
        <v>4158709</v>
      </c>
      <c r="F40">
        <v>2.7</v>
      </c>
      <c r="G40" s="15">
        <v>2753</v>
      </c>
    </row>
    <row r="41" spans="2:7" ht="14.4">
      <c r="B41" s="1"/>
      <c r="C41" s="1"/>
      <c r="D41" s="1"/>
    </row>
    <row r="42" spans="2:7" ht="14.4">
      <c r="B42" s="1"/>
      <c r="C42" s="1" t="s">
        <v>17</v>
      </c>
      <c r="D42" s="1" t="s">
        <v>2</v>
      </c>
    </row>
    <row r="43" spans="2:7" ht="14.4">
      <c r="B43" s="2" t="s">
        <v>25</v>
      </c>
      <c r="C43" s="1"/>
      <c r="D43" s="1">
        <v>7328</v>
      </c>
      <c r="E43">
        <v>5878403</v>
      </c>
      <c r="F43">
        <v>2.6619999999999999</v>
      </c>
      <c r="G43">
        <v>2.78</v>
      </c>
    </row>
    <row r="44" spans="2:7" ht="14.4">
      <c r="B44" s="1"/>
      <c r="C44" s="1"/>
      <c r="D44" s="1">
        <v>7341</v>
      </c>
      <c r="E44">
        <v>8282406</v>
      </c>
      <c r="F44">
        <v>2.7890000000000001</v>
      </c>
      <c r="G44">
        <v>2.871</v>
      </c>
    </row>
    <row r="45" spans="2:7" ht="14.4">
      <c r="B45" s="1"/>
      <c r="C45" s="1"/>
      <c r="D45" s="1">
        <v>7355</v>
      </c>
      <c r="E45">
        <v>9225105</v>
      </c>
      <c r="F45">
        <v>2.794</v>
      </c>
      <c r="G45">
        <v>2.8650000000000002</v>
      </c>
    </row>
    <row r="46" spans="2:7" ht="14.4">
      <c r="B46" s="1"/>
      <c r="C46" s="1"/>
      <c r="D46" s="1">
        <v>7363</v>
      </c>
      <c r="E46">
        <v>2450890</v>
      </c>
      <c r="F46">
        <v>2.5720000000000001</v>
      </c>
      <c r="G46">
        <v>2.62</v>
      </c>
    </row>
    <row r="47" spans="2:7" ht="14.4">
      <c r="B47" s="1"/>
      <c r="C47" s="1"/>
      <c r="D47" s="1"/>
    </row>
    <row r="48" spans="2:7" ht="14.4">
      <c r="B48" s="1"/>
      <c r="C48" s="1" t="s">
        <v>18</v>
      </c>
      <c r="D48" s="1" t="s">
        <v>2</v>
      </c>
    </row>
    <row r="49" spans="2:7" ht="14.4">
      <c r="B49" s="2" t="s">
        <v>26</v>
      </c>
      <c r="C49" s="1"/>
      <c r="D49" s="1">
        <v>7329</v>
      </c>
      <c r="E49">
        <v>3039113</v>
      </c>
      <c r="F49">
        <v>2.629</v>
      </c>
      <c r="G49">
        <v>2.7189999999999999</v>
      </c>
    </row>
    <row r="50" spans="2:7" ht="14.4">
      <c r="B50" s="1"/>
      <c r="C50" s="1"/>
      <c r="D50" s="1">
        <v>7342</v>
      </c>
      <c r="E50">
        <v>2179516</v>
      </c>
      <c r="F50">
        <v>2.8149999999999999</v>
      </c>
      <c r="G50">
        <v>2.8839999999999999</v>
      </c>
    </row>
    <row r="51" spans="2:7" ht="14.4">
      <c r="B51" s="1"/>
      <c r="C51" s="1"/>
      <c r="D51" s="1">
        <v>7356</v>
      </c>
      <c r="E51">
        <v>3655</v>
      </c>
      <c r="F51">
        <v>2.7080000000000002</v>
      </c>
      <c r="G51">
        <v>2.7749999999999999</v>
      </c>
    </row>
    <row r="52" spans="2:7" ht="14.4">
      <c r="B52" s="1"/>
      <c r="C52" s="1"/>
      <c r="D52" s="1">
        <v>7361</v>
      </c>
      <c r="E52">
        <v>5727470</v>
      </c>
      <c r="F52">
        <v>2.7290000000000001</v>
      </c>
      <c r="G52">
        <v>2.802</v>
      </c>
    </row>
    <row r="53" spans="2:7" ht="14.4">
      <c r="B53" s="1"/>
      <c r="C53" s="1"/>
      <c r="D53" s="1"/>
    </row>
    <row r="54" spans="2:7" ht="14.4">
      <c r="B54" s="2" t="s">
        <v>27</v>
      </c>
      <c r="C54" s="1" t="s">
        <v>19</v>
      </c>
      <c r="D54" s="1" t="s">
        <v>2</v>
      </c>
    </row>
    <row r="55" spans="2:7" ht="14.4">
      <c r="B55" s="1"/>
      <c r="C55" s="1"/>
      <c r="D55" s="1">
        <v>7330</v>
      </c>
      <c r="E55">
        <v>3794851</v>
      </c>
      <c r="F55">
        <v>2.5990000000000002</v>
      </c>
      <c r="G55">
        <v>2.7120000000000002</v>
      </c>
    </row>
    <row r="56" spans="2:7" ht="14.4">
      <c r="B56" s="1"/>
      <c r="C56" s="1"/>
      <c r="D56" s="1">
        <v>7343</v>
      </c>
      <c r="E56">
        <v>3710540</v>
      </c>
      <c r="F56">
        <v>2.6619999999999999</v>
      </c>
      <c r="G56">
        <v>2.7410000000000001</v>
      </c>
    </row>
    <row r="57" spans="2:7" ht="14.4">
      <c r="B57" s="1"/>
      <c r="C57" s="1"/>
      <c r="D57" s="1">
        <v>7360</v>
      </c>
      <c r="E57">
        <v>1929419</v>
      </c>
      <c r="F57">
        <v>2.585</v>
      </c>
      <c r="G57">
        <v>2.66</v>
      </c>
    </row>
    <row r="58" spans="2:7" ht="14.4">
      <c r="B58" s="1"/>
      <c r="C58" s="1"/>
      <c r="D58" s="1">
        <v>7365</v>
      </c>
    </row>
    <row r="60" spans="2:7">
      <c r="C60" t="s">
        <v>87</v>
      </c>
    </row>
    <row r="61" spans="2:7">
      <c r="D61" t="s">
        <v>2</v>
      </c>
      <c r="F61" t="s">
        <v>3</v>
      </c>
      <c r="G61" t="s">
        <v>4</v>
      </c>
    </row>
    <row r="62" spans="2:7">
      <c r="D62">
        <v>7318</v>
      </c>
      <c r="E62">
        <v>6442368</v>
      </c>
      <c r="F62">
        <v>2.64</v>
      </c>
      <c r="G62">
        <v>2.9</v>
      </c>
    </row>
    <row r="63" spans="2:7">
      <c r="D63">
        <v>7320</v>
      </c>
      <c r="E63">
        <v>2246422</v>
      </c>
      <c r="F63">
        <v>2.76</v>
      </c>
      <c r="G63">
        <v>2.88</v>
      </c>
    </row>
    <row r="64" spans="2:7">
      <c r="D64">
        <v>7344</v>
      </c>
      <c r="E64">
        <v>10413892</v>
      </c>
      <c r="F64">
        <v>2.7930000000000001</v>
      </c>
      <c r="G64">
        <v>2.96</v>
      </c>
    </row>
    <row r="65" spans="4:7">
      <c r="D65">
        <v>7345</v>
      </c>
      <c r="E65">
        <v>4230738</v>
      </c>
      <c r="F65">
        <v>2.1789999999999998</v>
      </c>
      <c r="G65">
        <v>2.29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232CC-23C3-4C00-B481-BB52DA7229A1}">
  <dimension ref="B3:G35"/>
  <sheetViews>
    <sheetView workbookViewId="0">
      <selection activeCell="C34" sqref="C34"/>
    </sheetView>
  </sheetViews>
  <sheetFormatPr defaultRowHeight="13.8"/>
  <sheetData>
    <row r="3" spans="2:7" ht="14.4">
      <c r="B3" s="1" t="s">
        <v>33</v>
      </c>
      <c r="C3" s="1" t="s">
        <v>34</v>
      </c>
      <c r="D3" s="1" t="s">
        <v>6</v>
      </c>
      <c r="E3" s="1"/>
      <c r="F3" s="4" t="s">
        <v>33</v>
      </c>
      <c r="G3" s="5" t="s">
        <v>35</v>
      </c>
    </row>
    <row r="4" spans="2:7" ht="14.4">
      <c r="B4" s="1">
        <v>30</v>
      </c>
      <c r="C4" s="1">
        <v>31184009.670000002</v>
      </c>
      <c r="D4" s="1">
        <v>2282838.8590000002</v>
      </c>
      <c r="E4" s="1"/>
      <c r="F4" s="4" t="s">
        <v>36</v>
      </c>
      <c r="G4" s="6" t="s">
        <v>37</v>
      </c>
    </row>
    <row r="5" spans="2:7" ht="14.4">
      <c r="B5" s="1">
        <v>40</v>
      </c>
      <c r="C5" s="1">
        <v>29576997</v>
      </c>
      <c r="D5" s="1">
        <v>3979837.483</v>
      </c>
      <c r="E5" s="1"/>
      <c r="F5" s="4" t="s">
        <v>38</v>
      </c>
      <c r="G5" s="6" t="s">
        <v>39</v>
      </c>
    </row>
    <row r="6" spans="2:7" ht="14.4">
      <c r="B6" s="1">
        <v>50</v>
      </c>
      <c r="C6" s="1">
        <v>18483208.670000002</v>
      </c>
      <c r="D6" s="1">
        <v>3925927.6519999998</v>
      </c>
      <c r="E6" s="1"/>
      <c r="F6" s="4" t="s">
        <v>40</v>
      </c>
      <c r="G6" s="6" t="s">
        <v>41</v>
      </c>
    </row>
    <row r="7" spans="2:7" ht="14.4">
      <c r="B7" s="1"/>
      <c r="C7" s="1"/>
      <c r="D7" s="1"/>
      <c r="E7" s="1"/>
      <c r="F7" s="4" t="s">
        <v>42</v>
      </c>
      <c r="G7" s="6" t="s">
        <v>43</v>
      </c>
    </row>
    <row r="8" spans="2:7" ht="14.4">
      <c r="B8" s="1"/>
      <c r="C8" s="1"/>
      <c r="D8" s="1"/>
      <c r="E8" s="1"/>
      <c r="F8" s="1"/>
      <c r="G8" s="1"/>
    </row>
    <row r="9" spans="2:7" ht="14.4">
      <c r="B9" s="1"/>
      <c r="C9" s="1"/>
      <c r="D9" s="1"/>
      <c r="E9" s="1"/>
      <c r="F9" s="1"/>
      <c r="G9" s="1"/>
    </row>
    <row r="10" spans="2:7" ht="14.4">
      <c r="B10" s="1" t="s">
        <v>44</v>
      </c>
      <c r="C10" s="1" t="s">
        <v>45</v>
      </c>
      <c r="D10" s="1" t="s">
        <v>6</v>
      </c>
      <c r="E10" s="1"/>
      <c r="F10" s="4" t="s">
        <v>33</v>
      </c>
      <c r="G10" s="5" t="s">
        <v>46</v>
      </c>
    </row>
    <row r="11" spans="2:7" ht="14.4">
      <c r="B11" s="1">
        <v>3</v>
      </c>
      <c r="C11" s="1">
        <v>31184009.670000002</v>
      </c>
      <c r="D11" s="1">
        <v>2282838.8590000002</v>
      </c>
      <c r="E11" s="1"/>
      <c r="F11" s="4" t="s">
        <v>36</v>
      </c>
      <c r="G11" s="6" t="s">
        <v>35</v>
      </c>
    </row>
    <row r="12" spans="2:7" ht="14.4">
      <c r="B12" s="1">
        <v>5</v>
      </c>
      <c r="C12" s="1">
        <v>19163656.329999998</v>
      </c>
      <c r="D12" s="1">
        <v>2388039.182</v>
      </c>
      <c r="E12" s="1"/>
      <c r="F12" s="4" t="s">
        <v>38</v>
      </c>
      <c r="G12" s="6" t="s">
        <v>39</v>
      </c>
    </row>
    <row r="13" spans="2:7" ht="14.4">
      <c r="B13" s="1">
        <v>8</v>
      </c>
      <c r="C13" s="1">
        <v>17847939</v>
      </c>
      <c r="D13" s="1">
        <v>2409116.3969999999</v>
      </c>
      <c r="E13" s="1"/>
      <c r="F13" s="4" t="s">
        <v>40</v>
      </c>
      <c r="G13" s="6" t="s">
        <v>41</v>
      </c>
    </row>
    <row r="14" spans="2:7" ht="14.4">
      <c r="B14" s="1"/>
      <c r="C14" s="1"/>
      <c r="D14" s="1"/>
      <c r="E14" s="1"/>
      <c r="F14" s="4" t="s">
        <v>42</v>
      </c>
      <c r="G14" s="6" t="s">
        <v>43</v>
      </c>
    </row>
    <row r="15" spans="2:7" ht="14.4">
      <c r="B15" s="1"/>
      <c r="C15" s="1"/>
      <c r="D15" s="1"/>
      <c r="E15" s="1"/>
      <c r="F15" s="1"/>
      <c r="G15" s="1"/>
    </row>
    <row r="16" spans="2:7" ht="14.4">
      <c r="B16" s="1"/>
      <c r="C16" s="1"/>
      <c r="D16" s="1"/>
      <c r="E16" s="1"/>
      <c r="F16" s="1"/>
      <c r="G16" s="1"/>
    </row>
    <row r="17" spans="2:7" ht="14.4">
      <c r="B17" s="1" t="s">
        <v>47</v>
      </c>
      <c r="C17" s="1" t="s">
        <v>45</v>
      </c>
      <c r="D17" s="1" t="s">
        <v>6</v>
      </c>
      <c r="E17" s="1"/>
      <c r="F17" s="4" t="s">
        <v>33</v>
      </c>
      <c r="G17" s="5" t="s">
        <v>46</v>
      </c>
    </row>
    <row r="18" spans="2:7" ht="14.4">
      <c r="B18" s="1">
        <v>250</v>
      </c>
      <c r="C18" s="1">
        <v>31184009.670000002</v>
      </c>
      <c r="D18" s="1">
        <v>2282838.8590000002</v>
      </c>
      <c r="E18" s="1"/>
      <c r="F18" s="4" t="s">
        <v>36</v>
      </c>
      <c r="G18" s="5" t="s">
        <v>48</v>
      </c>
    </row>
    <row r="19" spans="2:7" ht="14.4">
      <c r="B19" s="1">
        <v>270</v>
      </c>
      <c r="C19" s="1">
        <v>23295307</v>
      </c>
      <c r="D19" s="1">
        <v>4794578.2980000004</v>
      </c>
      <c r="E19" s="1"/>
      <c r="F19" s="4" t="s">
        <v>38</v>
      </c>
      <c r="G19" s="6" t="s">
        <v>39</v>
      </c>
    </row>
    <row r="20" spans="2:7" ht="14.4">
      <c r="B20" s="1">
        <v>300</v>
      </c>
      <c r="C20" s="1">
        <v>22516790</v>
      </c>
      <c r="D20" s="1">
        <v>2954489.2889999999</v>
      </c>
      <c r="E20" s="1"/>
      <c r="F20" s="4" t="s">
        <v>40</v>
      </c>
      <c r="G20" s="6" t="s">
        <v>35</v>
      </c>
    </row>
    <row r="21" spans="2:7" ht="14.4">
      <c r="F21" s="4" t="s">
        <v>42</v>
      </c>
      <c r="G21" s="6" t="s">
        <v>43</v>
      </c>
    </row>
    <row r="24" spans="2:7" ht="14.4">
      <c r="B24" s="1" t="s">
        <v>38</v>
      </c>
      <c r="C24" s="1" t="s">
        <v>45</v>
      </c>
      <c r="D24" s="1" t="s">
        <v>6</v>
      </c>
      <c r="F24" s="4" t="s">
        <v>33</v>
      </c>
      <c r="G24" s="5" t="s">
        <v>46</v>
      </c>
    </row>
    <row r="25" spans="2:7" ht="14.4">
      <c r="B25" s="1">
        <v>25</v>
      </c>
      <c r="C25" s="1">
        <v>41491126.670000002</v>
      </c>
      <c r="D25" s="1">
        <v>8367353.8590000002</v>
      </c>
      <c r="F25" s="4" t="s">
        <v>36</v>
      </c>
      <c r="G25" s="5" t="s">
        <v>48</v>
      </c>
    </row>
    <row r="26" spans="2:7" ht="14.4">
      <c r="B26" s="1">
        <v>50</v>
      </c>
      <c r="C26" s="1">
        <v>35305696.670000002</v>
      </c>
      <c r="D26" s="1">
        <v>4360731.5719999997</v>
      </c>
      <c r="F26" s="4" t="s">
        <v>38</v>
      </c>
      <c r="G26" s="6" t="s">
        <v>35</v>
      </c>
    </row>
    <row r="27" spans="2:7" ht="14.4">
      <c r="B27" s="1">
        <v>75</v>
      </c>
      <c r="C27" s="1">
        <v>31184009.670000002</v>
      </c>
      <c r="D27" s="1">
        <v>2282838.8590000002</v>
      </c>
      <c r="F27" s="4" t="s">
        <v>40</v>
      </c>
      <c r="G27" s="5" t="s">
        <v>49</v>
      </c>
    </row>
    <row r="28" spans="2:7" ht="14.4">
      <c r="B28" s="1">
        <v>100</v>
      </c>
      <c r="C28" s="1">
        <v>28984676.670000002</v>
      </c>
      <c r="D28" s="1">
        <v>6327198.6119999997</v>
      </c>
      <c r="F28" s="4" t="s">
        <v>42</v>
      </c>
      <c r="G28" s="6" t="s">
        <v>43</v>
      </c>
    </row>
    <row r="31" spans="2:7" ht="14.4">
      <c r="B31" s="1" t="s">
        <v>42</v>
      </c>
      <c r="C31" s="1" t="s">
        <v>50</v>
      </c>
      <c r="D31" s="1" t="s">
        <v>6</v>
      </c>
      <c r="F31" s="4" t="s">
        <v>33</v>
      </c>
      <c r="G31" s="5" t="s">
        <v>46</v>
      </c>
    </row>
    <row r="32" spans="2:7" ht="14.4">
      <c r="B32" s="1">
        <v>5</v>
      </c>
      <c r="C32" s="1">
        <v>26144224.329999998</v>
      </c>
      <c r="D32" s="1">
        <v>5607631.2170000002</v>
      </c>
      <c r="F32" s="4" t="s">
        <v>36</v>
      </c>
      <c r="G32" s="5" t="s">
        <v>48</v>
      </c>
    </row>
    <row r="33" spans="2:7" ht="14.4">
      <c r="B33" s="1">
        <v>10</v>
      </c>
      <c r="C33" s="1">
        <v>41491126.670000002</v>
      </c>
      <c r="D33" s="1">
        <v>8367353.8590000002</v>
      </c>
      <c r="F33" s="4" t="s">
        <v>38</v>
      </c>
      <c r="G33" s="5" t="s">
        <v>51</v>
      </c>
    </row>
    <row r="34" spans="2:7" ht="14.4">
      <c r="B34" s="1">
        <v>12</v>
      </c>
      <c r="C34" s="1" t="s">
        <v>116</v>
      </c>
      <c r="D34" s="1">
        <v>10426280.16</v>
      </c>
      <c r="F34" s="4" t="s">
        <v>40</v>
      </c>
      <c r="G34" s="5" t="s">
        <v>49</v>
      </c>
    </row>
    <row r="35" spans="2:7" ht="14.4">
      <c r="F35" s="4" t="s">
        <v>42</v>
      </c>
      <c r="G35" s="6" t="s">
        <v>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DFC76-1A98-40AC-A0D9-5FF3D098535B}">
  <dimension ref="A1:Q22"/>
  <sheetViews>
    <sheetView tabSelected="1" workbookViewId="0">
      <selection activeCell="X16" sqref="X16"/>
    </sheetView>
  </sheetViews>
  <sheetFormatPr defaultRowHeight="13.8"/>
  <sheetData>
    <row r="1" spans="1:17">
      <c r="A1" t="s">
        <v>47</v>
      </c>
    </row>
    <row r="2" spans="1:17">
      <c r="L2" t="s">
        <v>47</v>
      </c>
      <c r="M2" t="s">
        <v>45</v>
      </c>
      <c r="N2" t="s">
        <v>6</v>
      </c>
    </row>
    <row r="3" spans="1:17">
      <c r="B3">
        <v>250</v>
      </c>
      <c r="D3" t="s">
        <v>3</v>
      </c>
      <c r="E3" t="s">
        <v>4</v>
      </c>
      <c r="F3" t="s">
        <v>5</v>
      </c>
      <c r="G3" t="s">
        <v>6</v>
      </c>
      <c r="H3" t="s">
        <v>92</v>
      </c>
      <c r="L3">
        <v>250</v>
      </c>
      <c r="M3">
        <f>F4</f>
        <v>31184009.666666668</v>
      </c>
      <c r="N3">
        <f>G4</f>
        <v>2282838.8586539202</v>
      </c>
    </row>
    <row r="4" spans="1:17">
      <c r="A4">
        <v>7227</v>
      </c>
      <c r="C4">
        <v>29508229</v>
      </c>
      <c r="D4">
        <v>7.7249999999999996</v>
      </c>
      <c r="E4">
        <v>7.9340000000000002</v>
      </c>
      <c r="F4">
        <f>AVERAGE(C4:C6)</f>
        <v>31184009.666666668</v>
      </c>
      <c r="G4">
        <f>_xlfn.STDEV.S(C4:C6)</f>
        <v>2282838.8586539202</v>
      </c>
      <c r="H4">
        <f>(G4/F4)*100</f>
        <v>7.3205430701687515</v>
      </c>
      <c r="L4">
        <v>270</v>
      </c>
      <c r="M4">
        <f>F11</f>
        <v>23295307</v>
      </c>
      <c r="N4">
        <f>G11</f>
        <v>4794578.2977172248</v>
      </c>
    </row>
    <row r="5" spans="1:17">
      <c r="A5">
        <v>7228</v>
      </c>
      <c r="C5">
        <v>30259750</v>
      </c>
      <c r="D5">
        <v>7.7050000000000001</v>
      </c>
      <c r="E5">
        <v>8.0370000000000008</v>
      </c>
      <c r="L5">
        <v>300</v>
      </c>
      <c r="M5">
        <f>F19</f>
        <v>22516790</v>
      </c>
      <c r="N5">
        <f>G19</f>
        <v>2954489.2888423204</v>
      </c>
    </row>
    <row r="6" spans="1:17">
      <c r="A6">
        <v>7229</v>
      </c>
      <c r="C6">
        <v>33784050</v>
      </c>
      <c r="D6">
        <v>7.7149999999999999</v>
      </c>
      <c r="E6">
        <v>7.9640000000000004</v>
      </c>
    </row>
    <row r="10" spans="1:17">
      <c r="B10">
        <v>270</v>
      </c>
      <c r="F10" t="s">
        <v>5</v>
      </c>
      <c r="G10" t="s">
        <v>6</v>
      </c>
      <c r="H10" t="s">
        <v>92</v>
      </c>
      <c r="K10">
        <v>270</v>
      </c>
      <c r="O10" t="s">
        <v>5</v>
      </c>
      <c r="P10" t="s">
        <v>6</v>
      </c>
      <c r="Q10" t="s">
        <v>92</v>
      </c>
    </row>
    <row r="11" spans="1:17">
      <c r="A11">
        <v>7247</v>
      </c>
      <c r="C11">
        <v>21363346</v>
      </c>
      <c r="F11">
        <f>AVERAGE(C11,C12,C14)</f>
        <v>23295307</v>
      </c>
      <c r="G11">
        <f>_xlfn.STDEV.S(C11,C12,C14)</f>
        <v>4794578.2977172248</v>
      </c>
      <c r="H11">
        <f>(G11/F11)*100</f>
        <v>20.581734757636912</v>
      </c>
      <c r="L11">
        <v>0</v>
      </c>
    </row>
    <row r="12" spans="1:17">
      <c r="A12">
        <v>7248</v>
      </c>
      <c r="C12">
        <v>28754463</v>
      </c>
    </row>
    <row r="13" spans="1:17">
      <c r="A13">
        <v>7249</v>
      </c>
      <c r="C13">
        <v>16896589</v>
      </c>
    </row>
    <row r="14" spans="1:17">
      <c r="A14">
        <v>7250</v>
      </c>
      <c r="C14">
        <v>19768112</v>
      </c>
      <c r="M14" s="17" t="s">
        <v>33</v>
      </c>
      <c r="N14" s="18" t="s">
        <v>46</v>
      </c>
    </row>
    <row r="15" spans="1:17">
      <c r="M15" s="17" t="s">
        <v>36</v>
      </c>
      <c r="N15" s="18" t="s">
        <v>48</v>
      </c>
    </row>
    <row r="16" spans="1:17">
      <c r="M16" s="17" t="s">
        <v>38</v>
      </c>
      <c r="N16" s="3" t="s">
        <v>39</v>
      </c>
    </row>
    <row r="17" spans="1:14">
      <c r="M17" s="17" t="s">
        <v>40</v>
      </c>
      <c r="N17" s="3" t="s">
        <v>35</v>
      </c>
    </row>
    <row r="18" spans="1:14">
      <c r="B18">
        <v>300</v>
      </c>
      <c r="F18" t="s">
        <v>5</v>
      </c>
      <c r="G18" t="s">
        <v>6</v>
      </c>
      <c r="H18" t="s">
        <v>92</v>
      </c>
      <c r="M18" s="17" t="s">
        <v>42</v>
      </c>
      <c r="N18" s="3" t="s">
        <v>43</v>
      </c>
    </row>
    <row r="19" spans="1:14">
      <c r="A19">
        <v>7251</v>
      </c>
      <c r="C19">
        <v>23752610</v>
      </c>
      <c r="F19">
        <f>AVERAGE(C19,C21,C22)</f>
        <v>22516790</v>
      </c>
      <c r="G19">
        <f>_xlfn.STDEV.S(C19,C21,C22)</f>
        <v>2954489.2888423204</v>
      </c>
      <c r="H19">
        <f>(G19/F19)*100</f>
        <v>13.12127212112526</v>
      </c>
    </row>
    <row r="20" spans="1:14">
      <c r="A20">
        <v>7252</v>
      </c>
      <c r="C20">
        <v>45892428</v>
      </c>
    </row>
    <row r="21" spans="1:14">
      <c r="A21">
        <v>7253</v>
      </c>
      <c r="C21">
        <v>24652708</v>
      </c>
    </row>
    <row r="22" spans="1:14">
      <c r="A22">
        <v>7254</v>
      </c>
      <c r="C22">
        <v>19145052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NPPA FIU</vt:lpstr>
      <vt:lpstr>Original KSP infor</vt:lpstr>
      <vt:lpstr>NPPA ksp</vt:lpstr>
      <vt:lpstr>mass on filter papaer NPPA</vt:lpstr>
      <vt:lpstr>cal curve</vt:lpstr>
      <vt:lpstr>MB</vt:lpstr>
      <vt:lpstr>Acetic acid </vt:lpstr>
      <vt:lpstr>Method optimization 2</vt:lpstr>
      <vt:lpstr>Method optimization 1</vt:lpstr>
      <vt:lpstr>Method 1.3</vt:lpstr>
      <vt:lpstr>Method 1.2</vt:lpstr>
      <vt:lpstr>Method 1.4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Madhawa Gamage</dc:creator>
  <cp:lastModifiedBy>Galpayage Dona Thouli Jayawardana</cp:lastModifiedBy>
  <dcterms:created xsi:type="dcterms:W3CDTF">2024-08-26T06:20:32Z</dcterms:created>
  <dcterms:modified xsi:type="dcterms:W3CDTF">2025-05-20T20:39:34Z</dcterms:modified>
</cp:coreProperties>
</file>